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umi\Downloads\Operation\スケジュール\"/>
    </mc:Choice>
  </mc:AlternateContent>
  <xr:revisionPtr revIDLastSave="0" documentId="13_ncr:1_{211709A8-3DE3-404A-AF7D-D91ABBCE43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京浜・東日本" sheetId="182" r:id="rId1"/>
    <sheet name="京浜・東日本 (VTX3,JTV1)" sheetId="183" r:id="rId2"/>
    <sheet name="阪神・西日本  " sheetId="161" r:id="rId3"/>
    <sheet name="九州  " sheetId="162" r:id="rId4"/>
    <sheet name="日本海 北海道   " sheetId="163" r:id="rId5"/>
  </sheets>
  <definedNames>
    <definedName name="_xlnm._FilterDatabase" localSheetId="0" hidden="1">京浜・東日本!$B$7:$B$42</definedName>
    <definedName name="_xlnm._FilterDatabase" localSheetId="3" hidden="1">'九州  '!$A$6:$AE$34</definedName>
    <definedName name="_xlnm._FilterDatabase" localSheetId="2" hidden="1">'阪神・西日本  '!$A$4:$W$34</definedName>
    <definedName name="_xlnm._FilterDatabase" localSheetId="4" hidden="1">'日本海 北海道   '!$A$17:$V$35</definedName>
    <definedName name="_xlnm.Print_Area" localSheetId="0">京浜・東日本!$A$1:$AA$39</definedName>
    <definedName name="_xlnm.Print_Area" localSheetId="1">'京浜・東日本 (VTX3,JTV1)'!$C$1:$Y$32</definedName>
    <definedName name="_xlnm.Print_Area" localSheetId="3">'九州  '!$A$3:$P$33</definedName>
    <definedName name="_xlnm.Print_Area" localSheetId="2">'阪神・西日本  '!$A$1:$V$34</definedName>
    <definedName name="_xlnm.Print_Area" localSheetId="4">'日本海 北海道   '!$A$1:$W$35</definedName>
  </definedNames>
  <calcPr calcId="181029"/>
</workbook>
</file>

<file path=xl/calcChain.xml><?xml version="1.0" encoding="utf-8"?>
<calcChain xmlns="http://schemas.openxmlformats.org/spreadsheetml/2006/main">
  <c r="C27" i="161" l="1"/>
  <c r="C26" i="161"/>
  <c r="C32" i="182"/>
  <c r="B30" i="163"/>
  <c r="C37" i="182"/>
  <c r="C29" i="162"/>
  <c r="B29" i="162"/>
  <c r="C25" i="161"/>
  <c r="B25" i="161"/>
  <c r="B12" i="163"/>
  <c r="C39" i="182"/>
  <c r="B13" i="163"/>
  <c r="C38" i="182"/>
  <c r="B29" i="163"/>
  <c r="C33" i="162"/>
  <c r="C28" i="161"/>
  <c r="D20" i="163"/>
  <c r="G20" i="163" s="1"/>
  <c r="G29" i="163" s="1"/>
  <c r="C29" i="163"/>
  <c r="D21" i="163"/>
  <c r="N21" i="163" s="1"/>
  <c r="N30" i="163" s="1"/>
  <c r="D22" i="163"/>
  <c r="D7" i="163"/>
  <c r="D10" i="163" s="1"/>
  <c r="D13" i="163" s="1"/>
  <c r="D6" i="163"/>
  <c r="P6" i="163" s="1"/>
  <c r="P9" i="163" s="1"/>
  <c r="P12" i="163" s="1"/>
  <c r="D5" i="163"/>
  <c r="E5" i="163" s="1"/>
  <c r="C19" i="163"/>
  <c r="C20" i="163"/>
  <c r="C18" i="163"/>
  <c r="B26" i="161"/>
  <c r="G14" i="182"/>
  <c r="G22" i="182" s="1"/>
  <c r="G13" i="182"/>
  <c r="G21" i="182" s="1"/>
  <c r="G12" i="182"/>
  <c r="B28" i="163"/>
  <c r="C28" i="163"/>
  <c r="P20" i="163" l="1"/>
  <c r="P29" i="163" s="1"/>
  <c r="N20" i="163"/>
  <c r="N29" i="163" s="1"/>
  <c r="O20" i="163"/>
  <c r="O29" i="163" s="1"/>
  <c r="G21" i="163"/>
  <c r="Q20" i="163"/>
  <c r="Q29" i="163" s="1"/>
  <c r="R20" i="163"/>
  <c r="R29" i="163" s="1"/>
  <c r="U20" i="163"/>
  <c r="U29" i="163" s="1"/>
  <c r="E20" i="163"/>
  <c r="E29" i="163" s="1"/>
  <c r="D29" i="163"/>
  <c r="P13" i="182"/>
  <c r="P21" i="182" s="1"/>
  <c r="O14" i="182"/>
  <c r="O22" i="182" s="1"/>
  <c r="O30" i="182" s="1"/>
  <c r="O38" i="182" s="1"/>
  <c r="T13" i="182"/>
  <c r="T21" i="182" s="1"/>
  <c r="T29" i="182" s="1"/>
  <c r="K13" i="182"/>
  <c r="K21" i="182" s="1"/>
  <c r="K29" i="182" s="1"/>
  <c r="Y13" i="182"/>
  <c r="Y21" i="182" s="1"/>
  <c r="Q13" i="182"/>
  <c r="Q21" i="182" s="1"/>
  <c r="AA13" i="182"/>
  <c r="AA21" i="182" s="1"/>
  <c r="R14" i="182"/>
  <c r="R22" i="182" s="1"/>
  <c r="R30" i="182" s="1"/>
  <c r="T14" i="182"/>
  <c r="T22" i="182" s="1"/>
  <c r="T30" i="182" s="1"/>
  <c r="Y14" i="182"/>
  <c r="Y22" i="182" s="1"/>
  <c r="Y30" i="182" s="1"/>
  <c r="S13" i="182"/>
  <c r="S21" i="182" s="1"/>
  <c r="R13" i="182"/>
  <c r="R21" i="182" s="1"/>
  <c r="R29" i="182" s="1"/>
  <c r="P14" i="182"/>
  <c r="P22" i="182" s="1"/>
  <c r="P30" i="182" s="1"/>
  <c r="P38" i="182" s="1"/>
  <c r="X14" i="182"/>
  <c r="X22" i="182" s="1"/>
  <c r="X30" i="182" s="1"/>
  <c r="S14" i="182"/>
  <c r="S22" i="182" s="1"/>
  <c r="S30" i="182" s="1"/>
  <c r="R21" i="163"/>
  <c r="R30" i="163" s="1"/>
  <c r="M21" i="163"/>
  <c r="M30" i="163" s="1"/>
  <c r="Q21" i="163"/>
  <c r="Q30" i="163" s="1"/>
  <c r="V21" i="163"/>
  <c r="V30" i="163" s="1"/>
  <c r="D30" i="163"/>
  <c r="G30" i="163"/>
  <c r="O21" i="163"/>
  <c r="O30" i="163" s="1"/>
  <c r="D9" i="163"/>
  <c r="D12" i="163" s="1"/>
  <c r="O7" i="163"/>
  <c r="O10" i="163" s="1"/>
  <c r="O13" i="163" s="1"/>
  <c r="H7" i="163"/>
  <c r="H10" i="163" s="1"/>
  <c r="H13" i="163" s="1"/>
  <c r="E6" i="163"/>
  <c r="E9" i="163" s="1"/>
  <c r="E12" i="163" s="1"/>
  <c r="M6" i="163"/>
  <c r="M9" i="163" s="1"/>
  <c r="M12" i="163" s="1"/>
  <c r="K7" i="163"/>
  <c r="K10" i="163" s="1"/>
  <c r="K13" i="163" s="1"/>
  <c r="J6" i="163"/>
  <c r="J9" i="163" s="1"/>
  <c r="J12" i="163" s="1"/>
  <c r="Q6" i="163"/>
  <c r="Q9" i="163" s="1"/>
  <c r="Q12" i="163" s="1"/>
  <c r="L7" i="163"/>
  <c r="L10" i="163" s="1"/>
  <c r="L13" i="163" s="1"/>
  <c r="G6" i="163"/>
  <c r="G9" i="163" s="1"/>
  <c r="G12" i="163" s="1"/>
  <c r="J7" i="163"/>
  <c r="J10" i="163" s="1"/>
  <c r="J13" i="163" s="1"/>
  <c r="K6" i="163"/>
  <c r="K9" i="163" s="1"/>
  <c r="K12" i="163" s="1"/>
  <c r="E7" i="163"/>
  <c r="E10" i="163" s="1"/>
  <c r="E13" i="163" s="1"/>
  <c r="M7" i="163"/>
  <c r="M10" i="163" s="1"/>
  <c r="M13" i="163" s="1"/>
  <c r="R7" i="163"/>
  <c r="R10" i="163" s="1"/>
  <c r="R13" i="163" s="1"/>
  <c r="S32" i="182"/>
  <c r="S24" i="182"/>
  <c r="G30" i="182"/>
  <c r="B31" i="163" l="1"/>
  <c r="D23" i="163"/>
  <c r="D24" i="163"/>
  <c r="H24" i="163" s="1"/>
  <c r="D18" i="163"/>
  <c r="C27" i="163"/>
  <c r="B27" i="163"/>
  <c r="B18" i="163"/>
  <c r="L5" i="163"/>
  <c r="L8" i="163" s="1"/>
  <c r="L11" i="163" s="1"/>
  <c r="B11" i="163"/>
  <c r="B30" i="162"/>
  <c r="D10" i="162"/>
  <c r="D12" i="162"/>
  <c r="E12" i="162" s="1"/>
  <c r="E21" i="162" s="1"/>
  <c r="E30" i="162" s="1"/>
  <c r="C31" i="161"/>
  <c r="T38" i="182"/>
  <c r="T37" i="182"/>
  <c r="R37" i="182"/>
  <c r="C36" i="182"/>
  <c r="G38" i="182"/>
  <c r="S38" i="182"/>
  <c r="R38" i="182"/>
  <c r="Y38" i="182"/>
  <c r="X38" i="182"/>
  <c r="C35" i="182"/>
  <c r="B35" i="163"/>
  <c r="B34" i="163"/>
  <c r="C25" i="162"/>
  <c r="B33" i="163"/>
  <c r="C33" i="163"/>
  <c r="B32" i="163"/>
  <c r="D26" i="163"/>
  <c r="C35" i="163"/>
  <c r="C34" i="163"/>
  <c r="B19" i="163"/>
  <c r="B20" i="163"/>
  <c r="C27" i="162"/>
  <c r="B27" i="161"/>
  <c r="C34" i="161"/>
  <c r="D27" i="163" l="1"/>
  <c r="E18" i="163"/>
  <c r="E27" i="163" s="1"/>
  <c r="J18" i="163"/>
  <c r="J27" i="163" s="1"/>
  <c r="O18" i="163"/>
  <c r="O27" i="163" s="1"/>
  <c r="P18" i="163"/>
  <c r="P27" i="163" s="1"/>
  <c r="O12" i="162"/>
  <c r="O21" i="162" s="1"/>
  <c r="O30" i="162" s="1"/>
  <c r="D21" i="162"/>
  <c r="D30" i="162" s="1"/>
  <c r="K5" i="163"/>
  <c r="K8" i="163" s="1"/>
  <c r="K11" i="163" s="1"/>
  <c r="I5" i="163"/>
  <c r="I8" i="163" s="1"/>
  <c r="I11" i="163" s="1"/>
  <c r="F5" i="163"/>
  <c r="F8" i="163" s="1"/>
  <c r="F11" i="163" s="1"/>
  <c r="G5" i="163"/>
  <c r="G8" i="163" s="1"/>
  <c r="G11" i="163" s="1"/>
  <c r="D8" i="163"/>
  <c r="D11" i="163" s="1"/>
  <c r="E8" i="163"/>
  <c r="E11" i="163" s="1"/>
  <c r="C26" i="162"/>
  <c r="C29" i="161"/>
  <c r="D36" i="182"/>
  <c r="D35" i="182"/>
  <c r="C33" i="161" l="1"/>
  <c r="C30" i="161"/>
  <c r="D32" i="182"/>
  <c r="D33" i="182"/>
  <c r="C28" i="162"/>
  <c r="B27" i="162" l="1"/>
  <c r="B26" i="162"/>
  <c r="B25" i="162"/>
  <c r="B29" i="161"/>
  <c r="D25" i="163" l="1"/>
  <c r="I25" i="163" s="1"/>
  <c r="I34" i="163" s="1"/>
  <c r="D33" i="163"/>
  <c r="D8" i="162"/>
  <c r="D9" i="162"/>
  <c r="O9" i="162" s="1"/>
  <c r="D15" i="162"/>
  <c r="D33" i="162" s="1"/>
  <c r="E33" i="162" s="1"/>
  <c r="F13" i="161"/>
  <c r="Q13" i="161" s="1"/>
  <c r="F14" i="161"/>
  <c r="T14" i="161" s="1"/>
  <c r="R21" i="183"/>
  <c r="R24" i="183" s="1"/>
  <c r="P21" i="183"/>
  <c r="P22" i="183" s="1"/>
  <c r="O21" i="183"/>
  <c r="O25" i="183" s="1"/>
  <c r="M21" i="183"/>
  <c r="M24" i="183" s="1"/>
  <c r="L21" i="183"/>
  <c r="L23" i="183" s="1"/>
  <c r="J21" i="183"/>
  <c r="J23" i="183" s="1"/>
  <c r="I21" i="183"/>
  <c r="G21" i="183"/>
  <c r="G25" i="183" s="1"/>
  <c r="F21" i="183"/>
  <c r="F24" i="183" s="1"/>
  <c r="C33" i="182"/>
  <c r="V8" i="183"/>
  <c r="V10" i="183" s="1"/>
  <c r="T8" i="183"/>
  <c r="T14" i="183" s="1"/>
  <c r="S8" i="183"/>
  <c r="S14" i="183" s="1"/>
  <c r="Q8" i="183"/>
  <c r="Q14" i="183" s="1"/>
  <c r="P8" i="183"/>
  <c r="P14" i="183" s="1"/>
  <c r="N8" i="183"/>
  <c r="N15" i="183" s="1"/>
  <c r="M8" i="183"/>
  <c r="M15" i="183" s="1"/>
  <c r="K8" i="183"/>
  <c r="K14" i="183" s="1"/>
  <c r="J8" i="183"/>
  <c r="J14" i="183" s="1"/>
  <c r="I8" i="183"/>
  <c r="I14" i="183" s="1"/>
  <c r="H8" i="183"/>
  <c r="H14" i="183" s="1"/>
  <c r="F8" i="183"/>
  <c r="F14" i="183" s="1"/>
  <c r="D34" i="182"/>
  <c r="C34" i="182"/>
  <c r="G15" i="182"/>
  <c r="G11" i="182"/>
  <c r="G10" i="182"/>
  <c r="G9" i="182"/>
  <c r="G8" i="182"/>
  <c r="AB5" i="182"/>
  <c r="P15" i="182" l="1"/>
  <c r="O15" i="182"/>
  <c r="E12" i="182"/>
  <c r="G16" i="182"/>
  <c r="G24" i="182" s="1"/>
  <c r="G32" i="182" s="1"/>
  <c r="H11" i="182"/>
  <c r="H19" i="182" s="1"/>
  <c r="H27" i="182" s="1"/>
  <c r="H35" i="182" s="1"/>
  <c r="W15" i="182"/>
  <c r="W23" i="182" s="1"/>
  <c r="T15" i="182"/>
  <c r="T23" i="182" s="1"/>
  <c r="V15" i="182"/>
  <c r="V23" i="182" s="1"/>
  <c r="F9" i="182"/>
  <c r="F17" i="182" s="1"/>
  <c r="F25" i="182" s="1"/>
  <c r="F33" i="182" s="1"/>
  <c r="AA29" i="182"/>
  <c r="AA37" i="182" s="1"/>
  <c r="I23" i="183"/>
  <c r="I24" i="183"/>
  <c r="M8" i="162"/>
  <c r="M26" i="162" s="1"/>
  <c r="K8" i="162"/>
  <c r="L8" i="162"/>
  <c r="D34" i="163"/>
  <c r="F8" i="162"/>
  <c r="F26" i="162" s="1"/>
  <c r="D17" i="162"/>
  <c r="D26" i="162"/>
  <c r="O8" i="162"/>
  <c r="O17" i="162" s="1"/>
  <c r="J25" i="163"/>
  <c r="J34" i="163" s="1"/>
  <c r="O25" i="163"/>
  <c r="O34" i="163" s="1"/>
  <c r="T13" i="161"/>
  <c r="M9" i="162"/>
  <c r="D18" i="162"/>
  <c r="F33" i="161"/>
  <c r="E15" i="162"/>
  <c r="Q14" i="161"/>
  <c r="F23" i="161"/>
  <c r="M14" i="161"/>
  <c r="J14" i="161"/>
  <c r="O14" i="161"/>
  <c r="P14" i="161"/>
  <c r="I25" i="183"/>
  <c r="R26" i="183"/>
  <c r="R25" i="183"/>
  <c r="R15" i="182"/>
  <c r="R23" i="182" s="1"/>
  <c r="M26" i="183"/>
  <c r="M22" i="183"/>
  <c r="G26" i="183"/>
  <c r="L26" i="183"/>
  <c r="J24" i="183"/>
  <c r="L22" i="183"/>
  <c r="L25" i="183"/>
  <c r="L24" i="183"/>
  <c r="P25" i="183"/>
  <c r="R23" i="183"/>
  <c r="M23" i="183"/>
  <c r="J25" i="183"/>
  <c r="O22" i="183"/>
  <c r="O26" i="183"/>
  <c r="R22" i="183"/>
  <c r="P23" i="183"/>
  <c r="P26" i="183"/>
  <c r="P24" i="183"/>
  <c r="O23" i="183"/>
  <c r="O24" i="183"/>
  <c r="M25" i="183"/>
  <c r="J22" i="183"/>
  <c r="J26" i="183"/>
  <c r="I26" i="183"/>
  <c r="I22" i="183"/>
  <c r="G23" i="183"/>
  <c r="G22" i="183"/>
  <c r="G24" i="183"/>
  <c r="F23" i="183"/>
  <c r="F22" i="183"/>
  <c r="F25" i="183"/>
  <c r="F26" i="183"/>
  <c r="P11" i="183"/>
  <c r="Q11" i="183"/>
  <c r="F13" i="183"/>
  <c r="Q13" i="183"/>
  <c r="F15" i="183"/>
  <c r="N9" i="183"/>
  <c r="P9" i="183"/>
  <c r="Q9" i="183"/>
  <c r="F9" i="183"/>
  <c r="P13" i="183"/>
  <c r="P15" i="183"/>
  <c r="F11" i="183"/>
  <c r="Q15" i="183"/>
  <c r="K37" i="182"/>
  <c r="G23" i="182"/>
  <c r="K9" i="182"/>
  <c r="I10" i="182"/>
  <c r="V12" i="183"/>
  <c r="H8" i="182"/>
  <c r="K10" i="182"/>
  <c r="H12" i="182"/>
  <c r="I8" i="182"/>
  <c r="M9" i="182"/>
  <c r="L10" i="182"/>
  <c r="I11" i="182"/>
  <c r="I12" i="182"/>
  <c r="S15" i="182"/>
  <c r="S23" i="182" s="1"/>
  <c r="P29" i="182"/>
  <c r="P37" i="182" s="1"/>
  <c r="H9" i="183"/>
  <c r="S9" i="183"/>
  <c r="M10" i="183"/>
  <c r="H11" i="183"/>
  <c r="S11" i="183"/>
  <c r="M12" i="183"/>
  <c r="H13" i="183"/>
  <c r="S13" i="183"/>
  <c r="M14" i="183"/>
  <c r="H15" i="183"/>
  <c r="S15" i="183"/>
  <c r="J12" i="183"/>
  <c r="L9" i="182"/>
  <c r="J8" i="182"/>
  <c r="N9" i="182"/>
  <c r="M10" i="182"/>
  <c r="K11" i="182"/>
  <c r="J12" i="182"/>
  <c r="Q29" i="182"/>
  <c r="Q37" i="182" s="1"/>
  <c r="I9" i="183"/>
  <c r="T9" i="183"/>
  <c r="N10" i="183"/>
  <c r="I11" i="183"/>
  <c r="T11" i="183"/>
  <c r="N12" i="183"/>
  <c r="I13" i="183"/>
  <c r="T13" i="183"/>
  <c r="N14" i="183"/>
  <c r="I15" i="183"/>
  <c r="T15" i="183"/>
  <c r="N10" i="182"/>
  <c r="S29" i="182"/>
  <c r="S37" i="182" s="1"/>
  <c r="J9" i="183"/>
  <c r="V9" i="183"/>
  <c r="P10" i="183"/>
  <c r="J11" i="183"/>
  <c r="V11" i="183"/>
  <c r="P12" i="183"/>
  <c r="J13" i="183"/>
  <c r="V13" i="183"/>
  <c r="J15" i="183"/>
  <c r="V15" i="183"/>
  <c r="R9" i="182"/>
  <c r="S12" i="182"/>
  <c r="S8" i="182"/>
  <c r="S9" i="182"/>
  <c r="R10" i="182"/>
  <c r="S11" i="182"/>
  <c r="U12" i="182"/>
  <c r="Y29" i="182"/>
  <c r="Y37" i="182" s="1"/>
  <c r="G17" i="182"/>
  <c r="G25" i="182" s="1"/>
  <c r="G33" i="182" s="1"/>
  <c r="G18" i="182"/>
  <c r="G26" i="182" s="1"/>
  <c r="G34" i="182" s="1"/>
  <c r="G29" i="182"/>
  <c r="G37" i="182" s="1"/>
  <c r="K9" i="183"/>
  <c r="F10" i="183"/>
  <c r="Q10" i="183"/>
  <c r="K11" i="183"/>
  <c r="F12" i="183"/>
  <c r="Q12" i="183"/>
  <c r="K13" i="183"/>
  <c r="K15" i="183"/>
  <c r="J10" i="183"/>
  <c r="V14" i="183"/>
  <c r="R8" i="182"/>
  <c r="M11" i="182"/>
  <c r="F10" i="182"/>
  <c r="S10" i="182"/>
  <c r="U11" i="182"/>
  <c r="G19" i="182"/>
  <c r="G27" i="182" s="1"/>
  <c r="G35" i="182" s="1"/>
  <c r="G20" i="182"/>
  <c r="G28" i="182" s="1"/>
  <c r="G36" i="182" s="1"/>
  <c r="M9" i="183"/>
  <c r="H10" i="183"/>
  <c r="S10" i="183"/>
  <c r="M11" i="183"/>
  <c r="H12" i="183"/>
  <c r="S12" i="183"/>
  <c r="M13" i="183"/>
  <c r="F8" i="182"/>
  <c r="E11" i="182"/>
  <c r="I10" i="183"/>
  <c r="T10" i="183"/>
  <c r="N11" i="183"/>
  <c r="I12" i="183"/>
  <c r="T12" i="183"/>
  <c r="N13" i="183"/>
  <c r="K10" i="183"/>
  <c r="K12" i="183"/>
  <c r="O23" i="182" l="1"/>
  <c r="O31" i="182" s="1"/>
  <c r="O39" i="182" s="1"/>
  <c r="P23" i="182"/>
  <c r="P31" i="182" s="1"/>
  <c r="P39" i="182" s="1"/>
  <c r="S31" i="182"/>
  <c r="S39" i="182" s="1"/>
  <c r="V31" i="182"/>
  <c r="V39" i="182" s="1"/>
  <c r="T31" i="182"/>
  <c r="T39" i="182" s="1"/>
  <c r="R31" i="182"/>
  <c r="R39" i="182" s="1"/>
  <c r="W31" i="182"/>
  <c r="W39" i="182" s="1"/>
  <c r="G31" i="182"/>
  <c r="G39" i="182" s="1"/>
  <c r="E20" i="182"/>
  <c r="E28" i="182" s="1"/>
  <c r="E36" i="182" s="1"/>
  <c r="I18" i="182"/>
  <c r="I26" i="182" s="1"/>
  <c r="I34" i="182" s="1"/>
  <c r="M17" i="162"/>
  <c r="K26" i="162"/>
  <c r="K17" i="162"/>
  <c r="L26" i="162"/>
  <c r="L17" i="162"/>
  <c r="O26" i="162"/>
  <c r="F17" i="162"/>
  <c r="O18" i="162"/>
  <c r="D27" i="162"/>
  <c r="M18" i="162"/>
  <c r="Q23" i="161"/>
  <c r="T23" i="161"/>
  <c r="T33" i="161"/>
  <c r="Q33" i="161"/>
  <c r="K17" i="182"/>
  <c r="K25" i="182" s="1"/>
  <c r="K33" i="182" s="1"/>
  <c r="L17" i="182"/>
  <c r="L25" i="182" s="1"/>
  <c r="L33" i="182" s="1"/>
  <c r="M17" i="182"/>
  <c r="M25" i="182" s="1"/>
  <c r="M33" i="182" s="1"/>
  <c r="J20" i="182"/>
  <c r="J28" i="182" s="1"/>
  <c r="J36" i="182" s="1"/>
  <c r="I16" i="182"/>
  <c r="I24" i="182" s="1"/>
  <c r="I32" i="182" s="1"/>
  <c r="E19" i="182"/>
  <c r="E27" i="182" s="1"/>
  <c r="E35" i="182" s="1"/>
  <c r="I19" i="182"/>
  <c r="I27" i="182" s="1"/>
  <c r="I35" i="182" s="1"/>
  <c r="F16" i="182"/>
  <c r="F24" i="182" s="1"/>
  <c r="F32" i="182" s="1"/>
  <c r="R16" i="182"/>
  <c r="R24" i="182" s="1"/>
  <c r="R32" i="182" s="1"/>
  <c r="L18" i="182"/>
  <c r="L26" i="182" s="1"/>
  <c r="L34" i="182" s="1"/>
  <c r="U19" i="182"/>
  <c r="U27" i="182" s="1"/>
  <c r="U35" i="182" s="1"/>
  <c r="U20" i="182"/>
  <c r="U28" i="182" s="1"/>
  <c r="U36" i="182" s="1"/>
  <c r="S20" i="182"/>
  <c r="S28" i="182" s="1"/>
  <c r="S36" i="182" s="1"/>
  <c r="K19" i="182"/>
  <c r="K27" i="182" s="1"/>
  <c r="K35" i="182" s="1"/>
  <c r="M19" i="182"/>
  <c r="M27" i="182" s="1"/>
  <c r="M35" i="182" s="1"/>
  <c r="S18" i="182"/>
  <c r="S26" i="182" s="1"/>
  <c r="S34" i="182" s="1"/>
  <c r="S19" i="182"/>
  <c r="S27" i="182" s="1"/>
  <c r="S35" i="182" s="1"/>
  <c r="R17" i="182"/>
  <c r="R25" i="182" s="1"/>
  <c r="R33" i="182" s="1"/>
  <c r="M18" i="182"/>
  <c r="M26" i="182" s="1"/>
  <c r="M34" i="182" s="1"/>
  <c r="R18" i="182"/>
  <c r="R26" i="182" s="1"/>
  <c r="R34" i="182" s="1"/>
  <c r="N18" i="182"/>
  <c r="N26" i="182" s="1"/>
  <c r="N34" i="182" s="1"/>
  <c r="N17" i="182"/>
  <c r="N25" i="182" s="1"/>
  <c r="N33" i="182" s="1"/>
  <c r="H20" i="182"/>
  <c r="H28" i="182" s="1"/>
  <c r="H36" i="182" s="1"/>
  <c r="H16" i="182"/>
  <c r="H24" i="182" s="1"/>
  <c r="H32" i="182" s="1"/>
  <c r="F18" i="182"/>
  <c r="F26" i="182" s="1"/>
  <c r="F34" i="182" s="1"/>
  <c r="S17" i="182"/>
  <c r="S25" i="182" s="1"/>
  <c r="S33" i="182" s="1"/>
  <c r="J16" i="182"/>
  <c r="J24" i="182" s="1"/>
  <c r="J32" i="182" s="1"/>
  <c r="I20" i="182"/>
  <c r="I28" i="182" s="1"/>
  <c r="I36" i="182" s="1"/>
  <c r="K18" i="182"/>
  <c r="K26" i="182" s="1"/>
  <c r="K34" i="182" s="1"/>
  <c r="O27" i="162" l="1"/>
  <c r="M27" i="162"/>
  <c r="B33" i="162" l="1"/>
  <c r="B28" i="162" l="1"/>
  <c r="J10" i="162"/>
  <c r="O10" i="162" l="1"/>
  <c r="D28" i="162"/>
  <c r="J28" i="162" s="1"/>
  <c r="D19" i="162"/>
  <c r="J19" i="162" s="1"/>
  <c r="O19" i="162" l="1"/>
  <c r="O28" i="162"/>
  <c r="C32" i="161" l="1"/>
  <c r="C32" i="162"/>
  <c r="C31" i="162"/>
  <c r="B32" i="162" l="1"/>
  <c r="B32" i="161"/>
  <c r="B28" i="161"/>
  <c r="F8" i="161"/>
  <c r="F9" i="161"/>
  <c r="F29" i="161" s="1"/>
  <c r="L8" i="161" l="1"/>
  <c r="J8" i="161"/>
  <c r="M9" i="161"/>
  <c r="Q9" i="161"/>
  <c r="T8" i="161"/>
  <c r="I8" i="161"/>
  <c r="T9" i="161"/>
  <c r="O9" i="161"/>
  <c r="D19" i="163"/>
  <c r="D31" i="163"/>
  <c r="D32" i="163"/>
  <c r="D35" i="163"/>
  <c r="D7" i="162"/>
  <c r="L7" i="162" s="1"/>
  <c r="D11" i="162"/>
  <c r="D13" i="162"/>
  <c r="D31" i="162" s="1"/>
  <c r="D14" i="162"/>
  <c r="D23" i="162" s="1"/>
  <c r="B31" i="162"/>
  <c r="F5" i="161"/>
  <c r="G5" i="161" s="1"/>
  <c r="F6" i="161"/>
  <c r="F26" i="161" s="1"/>
  <c r="F7" i="161"/>
  <c r="G7" i="161" s="1"/>
  <c r="G27" i="161" s="1"/>
  <c r="F10" i="161"/>
  <c r="F11" i="161"/>
  <c r="R11" i="161" s="1"/>
  <c r="R21" i="161" s="1"/>
  <c r="F12" i="161"/>
  <c r="T12" i="161" s="1"/>
  <c r="T22" i="161" s="1"/>
  <c r="B30" i="161"/>
  <c r="B31" i="161"/>
  <c r="B34" i="161"/>
  <c r="B33" i="161" s="1"/>
  <c r="D28" i="163" l="1"/>
  <c r="N19" i="163"/>
  <c r="N28" i="163" s="1"/>
  <c r="O19" i="163"/>
  <c r="O28" i="163" s="1"/>
  <c r="M19" i="163"/>
  <c r="M28" i="163" s="1"/>
  <c r="F19" i="163"/>
  <c r="F28" i="163" s="1"/>
  <c r="S19" i="163"/>
  <c r="S28" i="163" s="1"/>
  <c r="T19" i="163"/>
  <c r="T28" i="163" s="1"/>
  <c r="Q19" i="163"/>
  <c r="Q28" i="163" s="1"/>
  <c r="R5" i="161"/>
  <c r="R15" i="161" s="1"/>
  <c r="R25" i="161" s="1"/>
  <c r="S5" i="161"/>
  <c r="S15" i="161" s="1"/>
  <c r="S25" i="161" s="1"/>
  <c r="K5" i="161"/>
  <c r="K15" i="161" s="1"/>
  <c r="K25" i="161" s="1"/>
  <c r="H5" i="161"/>
  <c r="H15" i="161" s="1"/>
  <c r="H25" i="161" s="1"/>
  <c r="G15" i="161"/>
  <c r="G25" i="161" s="1"/>
  <c r="L18" i="161"/>
  <c r="L28" i="161"/>
  <c r="I18" i="161"/>
  <c r="I28" i="161"/>
  <c r="J18" i="161"/>
  <c r="J28" i="161"/>
  <c r="Q29" i="161"/>
  <c r="Q19" i="161"/>
  <c r="M29" i="161"/>
  <c r="M19" i="161"/>
  <c r="M26" i="163"/>
  <c r="M35" i="163" s="1"/>
  <c r="O26" i="163"/>
  <c r="O35" i="163" s="1"/>
  <c r="H33" i="163"/>
  <c r="E13" i="162"/>
  <c r="E31" i="162" s="1"/>
  <c r="V10" i="161"/>
  <c r="J10" i="161"/>
  <c r="J20" i="161" s="1"/>
  <c r="T10" i="161"/>
  <c r="S10" i="161"/>
  <c r="S20" i="161" s="1"/>
  <c r="I10" i="161"/>
  <c r="P10" i="161"/>
  <c r="P20" i="161" s="1"/>
  <c r="O10" i="161"/>
  <c r="O30" i="161" s="1"/>
  <c r="M10" i="161"/>
  <c r="E10" i="161"/>
  <c r="E20" i="161" s="1"/>
  <c r="N5" i="161"/>
  <c r="D20" i="162"/>
  <c r="N11" i="162"/>
  <c r="D24" i="162"/>
  <c r="E24" i="162" s="1"/>
  <c r="F24" i="161"/>
  <c r="T24" i="161" s="1"/>
  <c r="F34" i="161"/>
  <c r="T34" i="161" s="1"/>
  <c r="G6" i="161"/>
  <c r="G16" i="161" s="1"/>
  <c r="I23" i="163"/>
  <c r="I32" i="163" s="1"/>
  <c r="G23" i="163"/>
  <c r="G32" i="163" s="1"/>
  <c r="I22" i="163"/>
  <c r="I31" i="163" s="1"/>
  <c r="G22" i="163"/>
  <c r="G31" i="163" s="1"/>
  <c r="I7" i="162"/>
  <c r="I25" i="162" s="1"/>
  <c r="L26" i="163"/>
  <c r="L35" i="163" s="1"/>
  <c r="V22" i="163"/>
  <c r="V31" i="163" s="1"/>
  <c r="H22" i="163"/>
  <c r="H31" i="163" s="1"/>
  <c r="T6" i="161"/>
  <c r="T16" i="161" s="1"/>
  <c r="O15" i="162"/>
  <c r="J6" i="161"/>
  <c r="D32" i="162"/>
  <c r="E14" i="162"/>
  <c r="E32" i="162" s="1"/>
  <c r="F32" i="161"/>
  <c r="F22" i="161"/>
  <c r="R12" i="161"/>
  <c r="R22" i="161" s="1"/>
  <c r="T7" i="161"/>
  <c r="J7" i="161"/>
  <c r="J17" i="161" s="1"/>
  <c r="F27" i="161"/>
  <c r="H7" i="161"/>
  <c r="H17" i="161" s="1"/>
  <c r="F17" i="161"/>
  <c r="D7" i="161"/>
  <c r="D17" i="161" s="1"/>
  <c r="K26" i="163"/>
  <c r="K35" i="163" s="1"/>
  <c r="J26" i="163"/>
  <c r="J35" i="163" s="1"/>
  <c r="O29" i="161"/>
  <c r="T23" i="163"/>
  <c r="T32" i="163" s="1"/>
  <c r="S23" i="163"/>
  <c r="S32" i="163" s="1"/>
  <c r="O14" i="162"/>
  <c r="O32" i="162" s="1"/>
  <c r="D16" i="162"/>
  <c r="F14" i="162"/>
  <c r="F23" i="162" s="1"/>
  <c r="F32" i="162" s="1"/>
  <c r="D29" i="162"/>
  <c r="D22" i="162"/>
  <c r="O13" i="162"/>
  <c r="O11" i="162"/>
  <c r="F13" i="162"/>
  <c r="F22" i="162" s="1"/>
  <c r="F31" i="162" s="1"/>
  <c r="H7" i="162"/>
  <c r="H25" i="162" s="1"/>
  <c r="E6" i="161"/>
  <c r="F31" i="161"/>
  <c r="V5" i="161"/>
  <c r="V15" i="161" s="1"/>
  <c r="V25" i="161" s="1"/>
  <c r="S6" i="161"/>
  <c r="F30" i="161"/>
  <c r="U7" i="161"/>
  <c r="K6" i="161"/>
  <c r="K26" i="161" s="1"/>
  <c r="E5" i="161"/>
  <c r="E15" i="161" s="1"/>
  <c r="E25" i="161" s="1"/>
  <c r="U22" i="163"/>
  <c r="U31" i="163" s="1"/>
  <c r="Q23" i="163"/>
  <c r="Q32" i="163" s="1"/>
  <c r="O23" i="163"/>
  <c r="O32" i="163" s="1"/>
  <c r="P22" i="163"/>
  <c r="P31" i="163" s="1"/>
  <c r="P24" i="163"/>
  <c r="N23" i="163"/>
  <c r="N32" i="163" s="1"/>
  <c r="O22" i="163"/>
  <c r="O31" i="163" s="1"/>
  <c r="O24" i="163"/>
  <c r="J23" i="163"/>
  <c r="J32" i="163" s="1"/>
  <c r="N22" i="163"/>
  <c r="N31" i="163" s="1"/>
  <c r="O7" i="162"/>
  <c r="O16" i="162" s="1"/>
  <c r="G7" i="162"/>
  <c r="D25" i="162"/>
  <c r="G17" i="161"/>
  <c r="R31" i="161"/>
  <c r="T32" i="161"/>
  <c r="F18" i="161"/>
  <c r="P8" i="161"/>
  <c r="M6" i="161"/>
  <c r="T5" i="161"/>
  <c r="F19" i="161"/>
  <c r="O19" i="161" s="1"/>
  <c r="F16" i="161"/>
  <c r="H6" i="161"/>
  <c r="F21" i="161"/>
  <c r="F20" i="161"/>
  <c r="F15" i="161"/>
  <c r="F25" i="161" s="1"/>
  <c r="T11" i="161"/>
  <c r="F28" i="161"/>
  <c r="P18" i="161" l="1"/>
  <c r="P28" i="161"/>
  <c r="E22" i="162"/>
  <c r="I30" i="161"/>
  <c r="I20" i="161"/>
  <c r="E30" i="161"/>
  <c r="G26" i="161"/>
  <c r="N25" i="161"/>
  <c r="N15" i="161"/>
  <c r="O33" i="162"/>
  <c r="O24" i="162"/>
  <c r="O24" i="161"/>
  <c r="O34" i="161"/>
  <c r="P34" i="161"/>
  <c r="P24" i="161"/>
  <c r="M24" i="161"/>
  <c r="M34" i="161"/>
  <c r="J34" i="161"/>
  <c r="J24" i="161"/>
  <c r="Q34" i="161"/>
  <c r="Q24" i="161"/>
  <c r="I16" i="162"/>
  <c r="L16" i="162"/>
  <c r="L25" i="162"/>
  <c r="T26" i="161"/>
  <c r="J16" i="161"/>
  <c r="J26" i="161"/>
  <c r="H16" i="162"/>
  <c r="E23" i="162"/>
  <c r="O20" i="161"/>
  <c r="H27" i="161"/>
  <c r="R32" i="161"/>
  <c r="D27" i="161"/>
  <c r="J27" i="161"/>
  <c r="P30" i="161"/>
  <c r="T17" i="161"/>
  <c r="T27" i="161"/>
  <c r="N20" i="162"/>
  <c r="N29" i="162"/>
  <c r="O31" i="162"/>
  <c r="O22" i="162"/>
  <c r="O23" i="162"/>
  <c r="O29" i="162"/>
  <c r="O20" i="162"/>
  <c r="T20" i="161"/>
  <c r="T30" i="161"/>
  <c r="U17" i="161"/>
  <c r="U27" i="161"/>
  <c r="K16" i="161"/>
  <c r="S16" i="161"/>
  <c r="S26" i="161"/>
  <c r="E16" i="161"/>
  <c r="E26" i="161"/>
  <c r="O33" i="163"/>
  <c r="P33" i="163"/>
  <c r="G16" i="162"/>
  <c r="G25" i="162"/>
  <c r="O25" i="162"/>
  <c r="T18" i="161"/>
  <c r="T28" i="161"/>
  <c r="H16" i="161"/>
  <c r="H26" i="161"/>
  <c r="T15" i="161"/>
  <c r="T25" i="161"/>
  <c r="J30" i="161"/>
  <c r="M16" i="161"/>
  <c r="M26" i="161"/>
  <c r="T31" i="161"/>
  <c r="T21" i="161"/>
  <c r="M30" i="161"/>
  <c r="M20" i="161"/>
  <c r="T19" i="161"/>
  <c r="T29" i="1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otani</author>
  </authors>
  <commentList>
    <comment ref="B6" authorId="0" shapeId="0" xr:uid="{A3AD916D-221B-48DF-850C-8A413F539F8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<sst xmlns="http://schemas.openxmlformats.org/spreadsheetml/2006/main" count="1884" uniqueCount="284">
  <si>
    <t>VOY</t>
  </si>
  <si>
    <t>INCHEON</t>
  </si>
  <si>
    <t>ULSAN</t>
  </si>
  <si>
    <t>BUSAN</t>
  </si>
  <si>
    <t>－</t>
  </si>
  <si>
    <t>NTP</t>
  </si>
  <si>
    <t>NCJ</t>
  </si>
  <si>
    <t>ULSAN</t>
    <phoneticPr fontId="18"/>
  </si>
  <si>
    <t>ROUTE / VESSEL</t>
    <phoneticPr fontId="18"/>
  </si>
  <si>
    <t>NINGBO</t>
    <phoneticPr fontId="18"/>
  </si>
  <si>
    <t>QINGDAO</t>
    <phoneticPr fontId="18"/>
  </si>
  <si>
    <t>ROUTE</t>
    <phoneticPr fontId="18"/>
  </si>
  <si>
    <t xml:space="preserve">ROUTE   </t>
    <phoneticPr fontId="18"/>
  </si>
  <si>
    <t>SHANGHAI</t>
    <phoneticPr fontId="18"/>
  </si>
  <si>
    <t>XINGANG</t>
    <phoneticPr fontId="18"/>
  </si>
  <si>
    <r>
      <rPr>
        <b/>
        <sz val="60"/>
        <rFont val="ＭＳ Ｐゴシック"/>
        <family val="3"/>
        <charset val="128"/>
      </rPr>
      <t>－</t>
    </r>
  </si>
  <si>
    <r>
      <rPr>
        <b/>
        <sz val="60"/>
        <color theme="1"/>
        <rFont val="ＭＳ Ｐゴシック"/>
        <family val="3"/>
        <charset val="128"/>
      </rPr>
      <t>金</t>
    </r>
    <rPh sb="0" eb="1">
      <t>キン</t>
    </rPh>
    <phoneticPr fontId="18"/>
  </si>
  <si>
    <r>
      <rPr>
        <b/>
        <sz val="60"/>
        <color theme="1"/>
        <rFont val="ＭＳ Ｐゴシック"/>
        <family val="3"/>
        <charset val="128"/>
      </rPr>
      <t>寄港曜日</t>
    </r>
    <phoneticPr fontId="18"/>
  </si>
  <si>
    <t>KWANGYANG</t>
    <phoneticPr fontId="18"/>
  </si>
  <si>
    <r>
      <rPr>
        <b/>
        <sz val="60"/>
        <rFont val="ＭＳ Ｐゴシック"/>
        <family val="3"/>
        <charset val="128"/>
      </rPr>
      <t>－</t>
    </r>
    <phoneticPr fontId="18"/>
  </si>
  <si>
    <r>
      <rPr>
        <b/>
        <sz val="60"/>
        <rFont val="游ゴシック Light"/>
        <family val="3"/>
        <charset val="128"/>
      </rPr>
      <t>－</t>
    </r>
    <phoneticPr fontId="18"/>
  </si>
  <si>
    <r>
      <rPr>
        <b/>
        <sz val="60"/>
        <rFont val="游ゴシック Light"/>
        <family val="3"/>
        <charset val="128"/>
      </rPr>
      <t>－</t>
    </r>
  </si>
  <si>
    <t>NCQ</t>
    <phoneticPr fontId="18"/>
  </si>
  <si>
    <t>UPDATE:</t>
    <phoneticPr fontId="18"/>
  </si>
  <si>
    <r>
      <rPr>
        <b/>
        <sz val="60"/>
        <color theme="1"/>
        <rFont val="Arial"/>
        <family val="2"/>
      </rPr>
      <t>－</t>
    </r>
  </si>
  <si>
    <r>
      <rPr>
        <b/>
        <sz val="60"/>
        <rFont val="Arial"/>
        <family val="2"/>
      </rPr>
      <t>－</t>
    </r>
  </si>
  <si>
    <r>
      <rPr>
        <b/>
        <sz val="60"/>
        <color rgb="FF000000"/>
        <rFont val="Arial"/>
        <family val="2"/>
      </rPr>
      <t>－</t>
    </r>
  </si>
  <si>
    <t>木・日</t>
    <rPh sb="0" eb="1">
      <t>モク</t>
    </rPh>
    <rPh sb="2" eb="3">
      <t>ニチ</t>
    </rPh>
    <phoneticPr fontId="18"/>
  </si>
  <si>
    <t>金</t>
    <rPh sb="0" eb="1">
      <t>キン</t>
    </rPh>
    <phoneticPr fontId="18"/>
  </si>
  <si>
    <t>土</t>
    <rPh sb="0" eb="1">
      <t>ド</t>
    </rPh>
    <phoneticPr fontId="18"/>
  </si>
  <si>
    <t>BWJ1</t>
  </si>
  <si>
    <t>BKS</t>
    <phoneticPr fontId="18"/>
  </si>
  <si>
    <t>JES5</t>
  </si>
  <si>
    <t>JES2</t>
  </si>
  <si>
    <t>JES1</t>
  </si>
  <si>
    <t>JEH3</t>
  </si>
  <si>
    <r>
      <rPr>
        <b/>
        <sz val="60"/>
        <rFont val="BatangChe"/>
        <family val="3"/>
        <charset val="129"/>
      </rPr>
      <t>－</t>
    </r>
    <phoneticPr fontId="18"/>
  </si>
  <si>
    <t>JEH2</t>
  </si>
  <si>
    <t>JEH1</t>
    <phoneticPr fontId="18"/>
  </si>
  <si>
    <t>BKS</t>
  </si>
  <si>
    <t>SUNNY OAK</t>
  </si>
  <si>
    <r>
      <rPr>
        <b/>
        <sz val="60"/>
        <rFont val="BatangChe"/>
        <family val="3"/>
        <charset val="129"/>
      </rPr>
      <t>－</t>
    </r>
  </si>
  <si>
    <t>JEH1</t>
  </si>
  <si>
    <t>SUNNY PALM</t>
  </si>
  <si>
    <r>
      <rPr>
        <b/>
        <sz val="60"/>
        <color theme="1"/>
        <rFont val="ＭＳ Ｐゴシック"/>
        <family val="3"/>
        <charset val="128"/>
      </rPr>
      <t>火</t>
    </r>
    <rPh sb="0" eb="1">
      <t>カ</t>
    </rPh>
    <phoneticPr fontId="18"/>
  </si>
  <si>
    <t>金・土</t>
    <rPh sb="0" eb="1">
      <t>キン</t>
    </rPh>
    <rPh sb="2" eb="3">
      <t>ド</t>
    </rPh>
    <phoneticPr fontId="18"/>
  </si>
  <si>
    <t>月・火・土</t>
    <rPh sb="0" eb="1">
      <t>ゲツ</t>
    </rPh>
    <phoneticPr fontId="18"/>
  </si>
  <si>
    <t>月</t>
    <rPh sb="0" eb="1">
      <t>ゲツ</t>
    </rPh>
    <phoneticPr fontId="18"/>
  </si>
  <si>
    <r>
      <rPr>
        <b/>
        <sz val="60"/>
        <color rgb="FF000000"/>
        <rFont val="ＭＳ Ｐゴシック"/>
        <family val="3"/>
        <charset val="128"/>
      </rPr>
      <t>火・木</t>
    </r>
    <phoneticPr fontId="18"/>
  </si>
  <si>
    <r>
      <rPr>
        <b/>
        <sz val="60"/>
        <color rgb="FF000000"/>
        <rFont val="ＭＳ Ｐゴシック"/>
        <family val="3"/>
        <charset val="128"/>
      </rPr>
      <t>月・水・金</t>
    </r>
    <rPh sb="0" eb="1">
      <t>ツキ</t>
    </rPh>
    <phoneticPr fontId="18"/>
  </si>
  <si>
    <t>POHANG</t>
  </si>
  <si>
    <r>
      <rPr>
        <b/>
        <i/>
        <sz val="55"/>
        <color rgb="FFFFFFFF"/>
        <rFont val="ＭＳ Ｐゴシック"/>
        <family val="3"/>
        <charset val="128"/>
      </rPr>
      <t>徳山</t>
    </r>
    <rPh sb="0" eb="2">
      <t>トクヤマ</t>
    </rPh>
    <phoneticPr fontId="18"/>
  </si>
  <si>
    <r>
      <rPr>
        <b/>
        <i/>
        <sz val="55"/>
        <color rgb="FFFFFFFF"/>
        <rFont val="ＭＳ Ｐゴシック"/>
        <family val="3"/>
        <charset val="128"/>
      </rPr>
      <t>伊予三島</t>
    </r>
    <rPh sb="0" eb="4">
      <t>イヨミシマ</t>
    </rPh>
    <phoneticPr fontId="18"/>
  </si>
  <si>
    <r>
      <rPr>
        <b/>
        <i/>
        <sz val="55"/>
        <color rgb="FFFFFFFF"/>
        <rFont val="Arial"/>
        <family val="2"/>
      </rPr>
      <t>今治</t>
    </r>
  </si>
  <si>
    <r>
      <rPr>
        <b/>
        <i/>
        <sz val="55"/>
        <color rgb="FFFFFFFF"/>
        <rFont val="Arial"/>
        <family val="2"/>
      </rPr>
      <t>松山</t>
    </r>
  </si>
  <si>
    <t>岩国</t>
    <rPh sb="0" eb="2">
      <t>イワクニ</t>
    </rPh>
    <phoneticPr fontId="18"/>
  </si>
  <si>
    <r>
      <rPr>
        <b/>
        <i/>
        <sz val="55"/>
        <color rgb="FFFFFFFF"/>
        <rFont val="Arial"/>
        <family val="2"/>
      </rPr>
      <t>広島</t>
    </r>
  </si>
  <si>
    <r>
      <rPr>
        <b/>
        <i/>
        <sz val="55"/>
        <color rgb="FFFFFFFF"/>
        <rFont val="BIZ UDPゴシック"/>
        <family val="3"/>
        <charset val="128"/>
      </rPr>
      <t>徳</t>
    </r>
    <r>
      <rPr>
        <b/>
        <i/>
        <sz val="55"/>
        <color rgb="FFFFFFFF"/>
        <rFont val="BatangChe"/>
        <family val="3"/>
        <charset val="129"/>
      </rPr>
      <t>島</t>
    </r>
    <phoneticPr fontId="18"/>
  </si>
  <si>
    <r>
      <rPr>
        <b/>
        <i/>
        <sz val="55"/>
        <color rgb="FFFFFFFF"/>
        <rFont val="Arial"/>
        <family val="2"/>
      </rPr>
      <t>高松</t>
    </r>
  </si>
  <si>
    <r>
      <rPr>
        <b/>
        <i/>
        <sz val="55"/>
        <color rgb="FFFFFFFF"/>
        <rFont val="BatangChe"/>
        <family val="3"/>
        <charset val="129"/>
      </rPr>
      <t>水島</t>
    </r>
    <phoneticPr fontId="18"/>
  </si>
  <si>
    <r>
      <rPr>
        <b/>
        <i/>
        <sz val="55"/>
        <color rgb="FFFFFFFF"/>
        <rFont val="Arial"/>
        <family val="2"/>
      </rPr>
      <t>福山</t>
    </r>
  </si>
  <si>
    <r>
      <rPr>
        <b/>
        <i/>
        <sz val="55"/>
        <color rgb="FFFFFFFF"/>
        <rFont val="ＭＳ Ｐゴシック"/>
        <family val="3"/>
        <charset val="128"/>
      </rPr>
      <t>大阪</t>
    </r>
    <rPh sb="0" eb="2">
      <t>オオサカ</t>
    </rPh>
    <phoneticPr fontId="18"/>
  </si>
  <si>
    <r>
      <rPr>
        <b/>
        <i/>
        <sz val="55"/>
        <color rgb="FFFFFFFF"/>
        <rFont val="Yu Gothic UI"/>
        <family val="3"/>
        <charset val="128"/>
      </rPr>
      <t>神戸</t>
    </r>
    <phoneticPr fontId="18"/>
  </si>
  <si>
    <t>BUSAN</t>
    <phoneticPr fontId="18"/>
  </si>
  <si>
    <t>ROUTE/VESSEL</t>
    <phoneticPr fontId="18"/>
  </si>
  <si>
    <r>
      <rPr>
        <b/>
        <sz val="72"/>
        <color theme="8" tint="-0.249977111117893"/>
        <rFont val="ＭＳ Ｐゴシック"/>
        <family val="3"/>
        <charset val="128"/>
      </rPr>
      <t>◎</t>
    </r>
    <r>
      <rPr>
        <b/>
        <sz val="72"/>
        <color theme="8" tint="-0.249977111117893"/>
        <rFont val="Calibri"/>
        <family val="2"/>
      </rPr>
      <t xml:space="preserve"> </t>
    </r>
    <r>
      <rPr>
        <b/>
        <sz val="72"/>
        <color theme="8" tint="-0.249977111117893"/>
        <rFont val="ＭＳ Ｐゴシック"/>
        <family val="3"/>
        <charset val="128"/>
      </rPr>
      <t>神戸</t>
    </r>
    <r>
      <rPr>
        <b/>
        <sz val="72"/>
        <color theme="8" tint="-0.249977111117893"/>
        <rFont val="Calibri"/>
        <family val="2"/>
      </rPr>
      <t xml:space="preserve"> </t>
    </r>
    <r>
      <rPr>
        <b/>
        <sz val="72"/>
        <color theme="8" tint="-0.249977111117893"/>
        <rFont val="ＭＳ Ｐゴシック"/>
        <family val="3"/>
        <charset val="128"/>
      </rPr>
      <t>・大阪</t>
    </r>
    <r>
      <rPr>
        <b/>
        <sz val="72"/>
        <color theme="8" tint="-0.249977111117893"/>
        <rFont val="Calibri"/>
        <family val="2"/>
      </rPr>
      <t xml:space="preserve"> </t>
    </r>
    <r>
      <rPr>
        <b/>
        <sz val="72"/>
        <color theme="8" tint="-0.249977111117893"/>
        <rFont val="ＭＳ Ｐゴシック"/>
        <family val="3"/>
        <charset val="128"/>
      </rPr>
      <t>・福山</t>
    </r>
    <r>
      <rPr>
        <b/>
        <sz val="72"/>
        <color theme="8" tint="-0.249977111117893"/>
        <rFont val="Calibri"/>
        <family val="2"/>
      </rPr>
      <t xml:space="preserve"> </t>
    </r>
    <r>
      <rPr>
        <b/>
        <sz val="72"/>
        <color theme="8" tint="-0.249977111117893"/>
        <rFont val="ＭＳ Ｐゴシック"/>
        <family val="3"/>
        <charset val="128"/>
      </rPr>
      <t>・水島</t>
    </r>
    <r>
      <rPr>
        <b/>
        <sz val="72"/>
        <color theme="8" tint="-0.249977111117893"/>
        <rFont val="Calibri"/>
        <family val="2"/>
      </rPr>
      <t xml:space="preserve"> </t>
    </r>
    <r>
      <rPr>
        <b/>
        <sz val="72"/>
        <color theme="8" tint="-0.249977111117893"/>
        <rFont val="ＭＳ Ｐゴシック"/>
        <family val="3"/>
        <charset val="128"/>
      </rPr>
      <t>・高松</t>
    </r>
    <r>
      <rPr>
        <b/>
        <sz val="72"/>
        <color theme="8" tint="-0.249977111117893"/>
        <rFont val="Calibri"/>
        <family val="2"/>
      </rPr>
      <t xml:space="preserve"> </t>
    </r>
    <r>
      <rPr>
        <b/>
        <sz val="72"/>
        <color theme="8" tint="-0.249977111117893"/>
        <rFont val="ＭＳ Ｐゴシック"/>
        <family val="3"/>
        <charset val="128"/>
      </rPr>
      <t>・徳島</t>
    </r>
    <r>
      <rPr>
        <b/>
        <sz val="72"/>
        <color theme="8" tint="-0.249977111117893"/>
        <rFont val="Calibri"/>
        <family val="2"/>
      </rPr>
      <t xml:space="preserve"> </t>
    </r>
    <r>
      <rPr>
        <b/>
        <sz val="72"/>
        <color theme="8" tint="-0.249977111117893"/>
        <rFont val="ＭＳ Ｐゴシック"/>
        <family val="3"/>
        <charset val="128"/>
      </rPr>
      <t>・広島</t>
    </r>
    <r>
      <rPr>
        <b/>
        <sz val="72"/>
        <color theme="8" tint="-0.249977111117893"/>
        <rFont val="Calibri"/>
        <family val="2"/>
      </rPr>
      <t xml:space="preserve"> </t>
    </r>
    <r>
      <rPr>
        <b/>
        <sz val="72"/>
        <color theme="8" tint="-0.249977111117893"/>
        <rFont val="ＭＳ Ｐゴシック"/>
        <family val="3"/>
        <charset val="128"/>
      </rPr>
      <t>・岩国・松山</t>
    </r>
    <r>
      <rPr>
        <b/>
        <sz val="72"/>
        <color theme="8" tint="-0.249977111117893"/>
        <rFont val="Calibri"/>
        <family val="2"/>
      </rPr>
      <t xml:space="preserve"> </t>
    </r>
    <r>
      <rPr>
        <b/>
        <sz val="72"/>
        <color theme="8" tint="-0.249977111117893"/>
        <rFont val="ＭＳ Ｐゴシック"/>
        <family val="3"/>
        <charset val="128"/>
      </rPr>
      <t>・今治</t>
    </r>
    <r>
      <rPr>
        <b/>
        <sz val="72"/>
        <color theme="8" tint="-0.249977111117893"/>
        <rFont val="Calibri"/>
        <family val="2"/>
      </rPr>
      <t xml:space="preserve"> </t>
    </r>
    <r>
      <rPr>
        <b/>
        <sz val="72"/>
        <color theme="8" tint="-0.249977111117893"/>
        <rFont val="ＭＳ Ｐゴシック"/>
        <family val="3"/>
        <charset val="128"/>
      </rPr>
      <t>・伊予三島</t>
    </r>
    <r>
      <rPr>
        <b/>
        <sz val="72"/>
        <color theme="8" tint="-0.249977111117893"/>
        <rFont val="Calibri"/>
        <family val="2"/>
      </rPr>
      <t xml:space="preserve"> </t>
    </r>
    <r>
      <rPr>
        <b/>
        <sz val="72"/>
        <color theme="8" tint="-0.249977111117893"/>
        <rFont val="ＭＳ Ｐゴシック"/>
        <family val="3"/>
        <charset val="128"/>
      </rPr>
      <t>・徳山　</t>
    </r>
    <r>
      <rPr>
        <b/>
        <sz val="72"/>
        <color rgb="FFFF0000"/>
        <rFont val="Calibri"/>
        <family val="2"/>
      </rPr>
      <t/>
    </r>
    <rPh sb="30" eb="32">
      <t>イワクニ</t>
    </rPh>
    <rPh sb="41" eb="45">
      <t>イヨミシマ</t>
    </rPh>
    <rPh sb="47" eb="49">
      <t>トクヤマ</t>
    </rPh>
    <phoneticPr fontId="18"/>
  </si>
  <si>
    <t>.</t>
    <phoneticPr fontId="18"/>
  </si>
  <si>
    <t>NCQ</t>
  </si>
  <si>
    <r>
      <rPr>
        <b/>
        <sz val="60"/>
        <color rgb="FF000000"/>
        <rFont val="ＭＳ Ｐゴシック"/>
        <family val="3"/>
        <charset val="128"/>
      </rPr>
      <t>－</t>
    </r>
    <phoneticPr fontId="18"/>
  </si>
  <si>
    <t>JWK1</t>
  </si>
  <si>
    <t>－</t>
    <phoneticPr fontId="18"/>
  </si>
  <si>
    <t>SUNNY SPRUCE</t>
  </si>
  <si>
    <r>
      <rPr>
        <b/>
        <sz val="60"/>
        <color rgb="FF000000"/>
        <rFont val="ＭＳ Ｐゴシック"/>
        <family val="3"/>
        <charset val="128"/>
      </rPr>
      <t>月</t>
    </r>
    <rPh sb="0" eb="1">
      <t>ゲツ</t>
    </rPh>
    <phoneticPr fontId="18"/>
  </si>
  <si>
    <r>
      <rPr>
        <b/>
        <sz val="60"/>
        <color rgb="FF000000"/>
        <rFont val="ＭＳ Ｐゴシック"/>
        <family val="3"/>
        <charset val="128"/>
      </rPr>
      <t>火</t>
    </r>
    <rPh sb="0" eb="1">
      <t>カ</t>
    </rPh>
    <phoneticPr fontId="18"/>
  </si>
  <si>
    <t>大分</t>
    <rPh sb="0" eb="2">
      <t>オオイタ</t>
    </rPh>
    <phoneticPr fontId="18"/>
  </si>
  <si>
    <t>伊万里</t>
    <phoneticPr fontId="18"/>
  </si>
  <si>
    <r>
      <rPr>
        <b/>
        <i/>
        <sz val="60"/>
        <color rgb="FFFFFFFF"/>
        <rFont val="Arial"/>
        <family val="2"/>
      </rPr>
      <t>志布志</t>
    </r>
  </si>
  <si>
    <r>
      <rPr>
        <b/>
        <i/>
        <sz val="60"/>
        <color rgb="FFFFFFFF"/>
        <rFont val="Arial"/>
        <family val="2"/>
      </rPr>
      <t>細島</t>
    </r>
  </si>
  <si>
    <r>
      <rPr>
        <b/>
        <i/>
        <sz val="60"/>
        <color rgb="FFFFFFFF"/>
        <rFont val="ＭＳ Ｐゴシック"/>
        <family val="3"/>
        <charset val="128"/>
      </rPr>
      <t>長崎</t>
    </r>
    <phoneticPr fontId="18"/>
  </si>
  <si>
    <r>
      <rPr>
        <b/>
        <i/>
        <sz val="60"/>
        <color rgb="FFFFFFFF"/>
        <rFont val="Arial"/>
        <family val="2"/>
      </rPr>
      <t>熊本</t>
    </r>
  </si>
  <si>
    <r>
      <rPr>
        <b/>
        <i/>
        <sz val="60"/>
        <color rgb="FFFFFFFF"/>
        <rFont val="Arial"/>
        <family val="2"/>
      </rPr>
      <t>八代</t>
    </r>
  </si>
  <si>
    <r>
      <rPr>
        <b/>
        <i/>
        <sz val="60"/>
        <color rgb="FFFFFFFF"/>
        <rFont val="Arial"/>
        <family val="2"/>
      </rPr>
      <t>博多</t>
    </r>
  </si>
  <si>
    <t>JKS2</t>
    <phoneticPr fontId="18"/>
  </si>
  <si>
    <t>JSW1</t>
    <phoneticPr fontId="18"/>
  </si>
  <si>
    <t>CJ1</t>
    <phoneticPr fontId="18"/>
  </si>
  <si>
    <t>CKJ</t>
  </si>
  <si>
    <t>土・水</t>
    <rPh sb="0" eb="1">
      <t>ド</t>
    </rPh>
    <rPh sb="2" eb="3">
      <t>スイ</t>
    </rPh>
    <phoneticPr fontId="18"/>
  </si>
  <si>
    <t>月・火</t>
    <rPh sb="0" eb="1">
      <t>ゲツ</t>
    </rPh>
    <rPh sb="2" eb="3">
      <t>カ</t>
    </rPh>
    <phoneticPr fontId="18"/>
  </si>
  <si>
    <r>
      <rPr>
        <b/>
        <sz val="55"/>
        <color theme="1"/>
        <rFont val="ＭＳ Ｐゴシック"/>
        <family val="3"/>
        <charset val="128"/>
      </rPr>
      <t>火・日</t>
    </r>
    <rPh sb="0" eb="1">
      <t>カ</t>
    </rPh>
    <rPh sb="2" eb="3">
      <t>ニチ</t>
    </rPh>
    <phoneticPr fontId="18"/>
  </si>
  <si>
    <r>
      <rPr>
        <b/>
        <sz val="55"/>
        <color theme="1"/>
        <rFont val="ＭＳ Ｐゴシック"/>
        <family val="3"/>
        <charset val="128"/>
      </rPr>
      <t>木・金</t>
    </r>
    <rPh sb="0" eb="1">
      <t>モク</t>
    </rPh>
    <rPh sb="2" eb="3">
      <t>キン</t>
    </rPh>
    <phoneticPr fontId="18"/>
  </si>
  <si>
    <t>月・土</t>
    <rPh sb="0" eb="1">
      <t>ゲツ</t>
    </rPh>
    <rPh sb="2" eb="3">
      <t>ド</t>
    </rPh>
    <phoneticPr fontId="18"/>
  </si>
  <si>
    <r>
      <rPr>
        <b/>
        <sz val="55"/>
        <color theme="1"/>
        <rFont val="ＭＳ Ｐゴシック"/>
        <family val="3"/>
        <charset val="128"/>
      </rPr>
      <t>水・木・日</t>
    </r>
    <rPh sb="0" eb="1">
      <t>スイ</t>
    </rPh>
    <rPh sb="2" eb="3">
      <t>モク</t>
    </rPh>
    <rPh sb="4" eb="5">
      <t>ニチ</t>
    </rPh>
    <phoneticPr fontId="18"/>
  </si>
  <si>
    <t>月・火・水・金</t>
    <rPh sb="0" eb="1">
      <t>ゲツ</t>
    </rPh>
    <rPh sb="2" eb="3">
      <t>ヒ</t>
    </rPh>
    <rPh sb="4" eb="5">
      <t>スイ</t>
    </rPh>
    <rPh sb="6" eb="7">
      <t>キン</t>
    </rPh>
    <phoneticPr fontId="18"/>
  </si>
  <si>
    <t>火・水・土</t>
    <rPh sb="0" eb="1">
      <t>カ</t>
    </rPh>
    <rPh sb="2" eb="3">
      <t>スイ</t>
    </rPh>
    <rPh sb="4" eb="5">
      <t>ド</t>
    </rPh>
    <phoneticPr fontId="18"/>
  </si>
  <si>
    <t>日</t>
    <rPh sb="0" eb="1">
      <t>ニチ</t>
    </rPh>
    <phoneticPr fontId="18"/>
  </si>
  <si>
    <t>月・火</t>
    <rPh sb="0" eb="1">
      <t>ゲツ</t>
    </rPh>
    <rPh sb="2" eb="3">
      <t>ヒ</t>
    </rPh>
    <phoneticPr fontId="18"/>
  </si>
  <si>
    <r>
      <rPr>
        <b/>
        <sz val="48"/>
        <color theme="1"/>
        <rFont val="ＭＳ Ｐゴシック"/>
        <family val="3"/>
        <charset val="128"/>
      </rPr>
      <t>寄港曜日</t>
    </r>
    <phoneticPr fontId="18"/>
  </si>
  <si>
    <t>DALIAN</t>
    <phoneticPr fontId="18"/>
  </si>
  <si>
    <t>BUSAN
NEW PORT</t>
    <phoneticPr fontId="18"/>
  </si>
  <si>
    <r>
      <rPr>
        <b/>
        <i/>
        <sz val="48"/>
        <color rgb="FFFFFFFF"/>
        <rFont val="Arial"/>
        <family val="2"/>
      </rPr>
      <t>境港</t>
    </r>
  </si>
  <si>
    <r>
      <rPr>
        <b/>
        <i/>
        <sz val="48"/>
        <color rgb="FFFFFFFF"/>
        <rFont val="BIZ UDPゴシック"/>
        <family val="3"/>
        <charset val="128"/>
      </rPr>
      <t>舞鶴</t>
    </r>
    <phoneticPr fontId="23" type="noConversion"/>
  </si>
  <si>
    <t>敦賀</t>
    <rPh sb="0" eb="2">
      <t>ツルガ</t>
    </rPh>
    <phoneticPr fontId="18"/>
  </si>
  <si>
    <r>
      <rPr>
        <b/>
        <i/>
        <sz val="48"/>
        <color rgb="FFFFFFFF"/>
        <rFont val="Arial"/>
        <family val="2"/>
      </rPr>
      <t>金沢</t>
    </r>
  </si>
  <si>
    <r>
      <rPr>
        <b/>
        <i/>
        <sz val="48"/>
        <color rgb="FFFFFFFF"/>
        <rFont val="Arial"/>
        <family val="2"/>
      </rPr>
      <t>富山</t>
    </r>
  </si>
  <si>
    <r>
      <rPr>
        <b/>
        <i/>
        <sz val="48"/>
        <color rgb="FFFFFFFF"/>
        <rFont val="Arial"/>
        <family val="2"/>
      </rPr>
      <t>直江津</t>
    </r>
  </si>
  <si>
    <r>
      <rPr>
        <b/>
        <i/>
        <sz val="48"/>
        <color rgb="FFFFFFFF"/>
        <rFont val="Arial"/>
        <family val="2"/>
      </rPr>
      <t>新潟</t>
    </r>
  </si>
  <si>
    <r>
      <rPr>
        <b/>
        <i/>
        <sz val="48"/>
        <color rgb="FFFFFFFF"/>
        <rFont val="Arial"/>
        <family val="2"/>
      </rPr>
      <t>酒田</t>
    </r>
  </si>
  <si>
    <r>
      <rPr>
        <b/>
        <i/>
        <sz val="48"/>
        <color rgb="FFFFFFFF"/>
        <rFont val="Arial"/>
        <family val="2"/>
      </rPr>
      <t>秋田</t>
    </r>
  </si>
  <si>
    <t>POS TOKYO</t>
    <phoneticPr fontId="18"/>
  </si>
  <si>
    <t>ROUTE / VESSEL</t>
  </si>
  <si>
    <r>
      <rPr>
        <b/>
        <sz val="72"/>
        <color rgb="FF0070C0"/>
        <rFont val="ＭＳ Ｐゴシック"/>
        <family val="3"/>
        <charset val="128"/>
      </rPr>
      <t>◎</t>
    </r>
    <r>
      <rPr>
        <b/>
        <sz val="72"/>
        <color rgb="FF0070C0"/>
        <rFont val="Calibri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秋田</t>
    </r>
    <r>
      <rPr>
        <b/>
        <sz val="72"/>
        <color rgb="FF0070C0"/>
        <rFont val="Calibri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・酒田</t>
    </r>
    <r>
      <rPr>
        <b/>
        <sz val="72"/>
        <color rgb="FF0070C0"/>
        <rFont val="Calibri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・新潟</t>
    </r>
    <r>
      <rPr>
        <b/>
        <sz val="72"/>
        <color rgb="FF0070C0"/>
        <rFont val="Calibri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・直江津</t>
    </r>
    <r>
      <rPr>
        <b/>
        <sz val="72"/>
        <color rgb="FF0070C0"/>
        <rFont val="Calibri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・富山</t>
    </r>
    <r>
      <rPr>
        <b/>
        <sz val="72"/>
        <color rgb="FF0070C0"/>
        <rFont val="Calibri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・金沢</t>
    </r>
    <r>
      <rPr>
        <b/>
        <sz val="72"/>
        <color rgb="FF0070C0"/>
        <rFont val="Calibri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・敦賀・舞鶴</t>
    </r>
    <r>
      <rPr>
        <b/>
        <sz val="72"/>
        <color rgb="FF0070C0"/>
        <rFont val="Calibri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・境港</t>
    </r>
    <rPh sb="27" eb="29">
      <t>ﾂﾙｶﾞ</t>
    </rPh>
    <phoneticPr fontId="23" type="noConversion"/>
  </si>
  <si>
    <t>水</t>
    <rPh sb="0" eb="1">
      <t>スイ</t>
    </rPh>
    <phoneticPr fontId="18"/>
  </si>
  <si>
    <r>
      <rPr>
        <b/>
        <sz val="55"/>
        <color theme="1"/>
        <rFont val="ＭＳ Ｐゴシック"/>
        <family val="3"/>
        <charset val="128"/>
      </rPr>
      <t>土</t>
    </r>
    <rPh sb="0" eb="1">
      <t>ド</t>
    </rPh>
    <phoneticPr fontId="18"/>
  </si>
  <si>
    <t>火・木</t>
    <rPh sb="0" eb="1">
      <t>ヒ</t>
    </rPh>
    <rPh sb="2" eb="3">
      <t>キ</t>
    </rPh>
    <phoneticPr fontId="18"/>
  </si>
  <si>
    <t>火・水・土・日</t>
    <rPh sb="0" eb="1">
      <t>カ</t>
    </rPh>
    <rPh sb="2" eb="3">
      <t>ミズ</t>
    </rPh>
    <rPh sb="4" eb="5">
      <t>ド</t>
    </rPh>
    <rPh sb="6" eb="7">
      <t>ニチ</t>
    </rPh>
    <phoneticPr fontId="18"/>
  </si>
  <si>
    <t>LIANYUN
GANG</t>
    <phoneticPr fontId="18"/>
  </si>
  <si>
    <r>
      <rPr>
        <b/>
        <i/>
        <sz val="60"/>
        <color rgb="FFFFFFFF"/>
        <rFont val="ＭＳ Ｐゴシック"/>
        <family val="3"/>
        <charset val="128"/>
      </rPr>
      <t>室蘭</t>
    </r>
    <phoneticPr fontId="18"/>
  </si>
  <si>
    <r>
      <rPr>
        <b/>
        <i/>
        <sz val="60"/>
        <color rgb="FFFFFFFF"/>
        <rFont val="ＭＳ Ｐゴシック"/>
        <family val="3"/>
        <charset val="128"/>
      </rPr>
      <t>八戸</t>
    </r>
    <phoneticPr fontId="18"/>
  </si>
  <si>
    <r>
      <rPr>
        <b/>
        <i/>
        <sz val="60"/>
        <color rgb="FFFFFFFF"/>
        <rFont val="Arial"/>
        <family val="2"/>
      </rPr>
      <t>石狩</t>
    </r>
  </si>
  <si>
    <t>釧路</t>
    <rPh sb="0" eb="2">
      <t>クシロ</t>
    </rPh>
    <phoneticPr fontId="18"/>
  </si>
  <si>
    <r>
      <rPr>
        <b/>
        <i/>
        <sz val="60"/>
        <color rgb="FFFFFFFF"/>
        <rFont val="Arial"/>
        <family val="2"/>
      </rPr>
      <t>苫小牧</t>
    </r>
  </si>
  <si>
    <t>http://www.toyoshingo.com/kmtc/</t>
    <phoneticPr fontId="18"/>
  </si>
  <si>
    <r>
      <rPr>
        <b/>
        <sz val="72"/>
        <color rgb="FF0070C0"/>
        <rFont val="ＭＳ Ｐゴシック"/>
        <family val="3"/>
        <charset val="128"/>
      </rPr>
      <t>◎</t>
    </r>
    <r>
      <rPr>
        <b/>
        <sz val="72"/>
        <color rgb="FF0070C0"/>
        <rFont val="Calibri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苫小牧・釧路・石狩・八戸・室蘭</t>
    </r>
    <rPh sb="2" eb="5">
      <t>トマコマイ</t>
    </rPh>
    <rPh sb="6" eb="8">
      <t>クシロ</t>
    </rPh>
    <rPh sb="12" eb="14">
      <t>ハチノヘ</t>
    </rPh>
    <phoneticPr fontId="18"/>
  </si>
  <si>
    <r>
      <rPr>
        <b/>
        <i/>
        <sz val="60"/>
        <color rgb="FFFFFFFF"/>
        <rFont val="ＭＳ Ｐゴシック"/>
        <family val="3"/>
        <charset val="128"/>
      </rPr>
      <t>門司</t>
    </r>
    <r>
      <rPr>
        <b/>
        <i/>
        <sz val="60"/>
        <color rgb="FFFFFFFF"/>
        <rFont val="Calibri"/>
        <family val="2"/>
      </rPr>
      <t/>
    </r>
    <phoneticPr fontId="18"/>
  </si>
  <si>
    <t>水・木</t>
    <rPh sb="0" eb="1">
      <t>スイ</t>
    </rPh>
    <rPh sb="2" eb="3">
      <t>モク</t>
    </rPh>
    <phoneticPr fontId="18"/>
  </si>
  <si>
    <t>SUNNY LINDEN</t>
  </si>
  <si>
    <t>SUNNY MAPLE</t>
  </si>
  <si>
    <t>DONGJIN FIDES</t>
  </si>
  <si>
    <t>薩摩川内</t>
    <rPh sb="0" eb="4">
      <t>サツマセンダイ</t>
    </rPh>
    <phoneticPr fontId="18"/>
  </si>
  <si>
    <t>CJ1</t>
  </si>
  <si>
    <t>JSW1</t>
  </si>
  <si>
    <t>JKS2</t>
  </si>
  <si>
    <t>JES1</t>
    <phoneticPr fontId="18"/>
  </si>
  <si>
    <r>
      <rPr>
        <b/>
        <sz val="72"/>
        <color rgb="FF0070C0"/>
        <rFont val="ＭＳ Ｐゴシック"/>
        <family val="3"/>
        <charset val="128"/>
      </rPr>
      <t>◎博多・門司・長崎</t>
    </r>
    <r>
      <rPr>
        <b/>
        <sz val="72"/>
        <color rgb="FF0070C0"/>
        <rFont val="Calibri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・八代・熊本</t>
    </r>
    <r>
      <rPr>
        <b/>
        <sz val="72"/>
        <color rgb="FF0070C0"/>
        <rFont val="Calibri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・細島・志布志・薩摩川内・伊万里・大分</t>
    </r>
    <rPh sb="18" eb="20">
      <t>ホソシマ</t>
    </rPh>
    <rPh sb="21" eb="24">
      <t>シブシ</t>
    </rPh>
    <rPh sb="25" eb="29">
      <t>サツマセンダイ</t>
    </rPh>
    <rPh sb="30" eb="33">
      <t>イマリ</t>
    </rPh>
    <rPh sb="34" eb="36">
      <t>オオイタ</t>
    </rPh>
    <phoneticPr fontId="18"/>
  </si>
  <si>
    <t>寄港曜日</t>
    <phoneticPr fontId="18"/>
  </si>
  <si>
    <t>月・木・日</t>
    <rPh sb="0" eb="1">
      <t>ゲツ</t>
    </rPh>
    <rPh sb="2" eb="3">
      <t>モク</t>
    </rPh>
    <rPh sb="4" eb="5">
      <t>ニチ</t>
    </rPh>
    <phoneticPr fontId="18"/>
  </si>
  <si>
    <t>VOY</t>
    <phoneticPr fontId="18"/>
  </si>
  <si>
    <t>火・水・土</t>
    <rPh sb="0" eb="1">
      <t>ヒ</t>
    </rPh>
    <rPh sb="2" eb="3">
      <t>ミズ</t>
    </rPh>
    <phoneticPr fontId="18"/>
  </si>
  <si>
    <t>－</t>
    <phoneticPr fontId="18"/>
  </si>
  <si>
    <r>
      <rPr>
        <b/>
        <sz val="60"/>
        <color rgb="FF0070C0"/>
        <rFont val="ＭＳ Ｐゴシック"/>
        <family val="3"/>
        <charset val="128"/>
      </rPr>
      <t>◎</t>
    </r>
    <r>
      <rPr>
        <b/>
        <sz val="60"/>
        <color rgb="FF0070C0"/>
        <rFont val="Calibri"/>
        <family val="2"/>
      </rPr>
      <t xml:space="preserve"> </t>
    </r>
    <r>
      <rPr>
        <b/>
        <sz val="60"/>
        <color rgb="FF0070C0"/>
        <rFont val="ＭＳ Ｐゴシック"/>
        <family val="3"/>
        <charset val="128"/>
      </rPr>
      <t>横浜</t>
    </r>
    <r>
      <rPr>
        <b/>
        <sz val="60"/>
        <color rgb="FF0070C0"/>
        <rFont val="Calibri"/>
        <family val="2"/>
      </rPr>
      <t xml:space="preserve"> </t>
    </r>
    <r>
      <rPr>
        <b/>
        <sz val="60"/>
        <color rgb="FF0070C0"/>
        <rFont val="ＭＳ Ｐゴシック"/>
        <family val="3"/>
        <charset val="128"/>
      </rPr>
      <t>・東京</t>
    </r>
    <r>
      <rPr>
        <b/>
        <sz val="60"/>
        <color rgb="FF0070C0"/>
        <rFont val="Calibri"/>
        <family val="2"/>
      </rPr>
      <t xml:space="preserve"> </t>
    </r>
    <r>
      <rPr>
        <b/>
        <sz val="60"/>
        <color rgb="FF0070C0"/>
        <rFont val="ＭＳ Ｐゴシック"/>
        <family val="3"/>
        <charset val="128"/>
      </rPr>
      <t>・千葉</t>
    </r>
    <r>
      <rPr>
        <b/>
        <sz val="60"/>
        <color rgb="FF0070C0"/>
        <rFont val="Calibri"/>
        <family val="2"/>
      </rPr>
      <t xml:space="preserve"> </t>
    </r>
    <r>
      <rPr>
        <b/>
        <sz val="60"/>
        <color rgb="FF0070C0"/>
        <rFont val="ＭＳ Ｐゴシック"/>
        <family val="3"/>
        <charset val="128"/>
      </rPr>
      <t>・清水</t>
    </r>
    <r>
      <rPr>
        <b/>
        <sz val="60"/>
        <color rgb="FF0070C0"/>
        <rFont val="Calibri"/>
        <family val="2"/>
      </rPr>
      <t xml:space="preserve"> </t>
    </r>
    <r>
      <rPr>
        <b/>
        <sz val="60"/>
        <color rgb="FF0070C0"/>
        <rFont val="ＭＳ Ｐゴシック"/>
        <family val="3"/>
        <charset val="128"/>
      </rPr>
      <t>・四日市</t>
    </r>
    <r>
      <rPr>
        <b/>
        <sz val="60"/>
        <color rgb="FF0070C0"/>
        <rFont val="Calibri"/>
        <family val="2"/>
      </rPr>
      <t xml:space="preserve"> </t>
    </r>
    <r>
      <rPr>
        <b/>
        <sz val="60"/>
        <color rgb="FF0070C0"/>
        <rFont val="ＭＳ Ｐゴシック"/>
        <family val="3"/>
        <charset val="128"/>
      </rPr>
      <t>・名古屋</t>
    </r>
    <r>
      <rPr>
        <b/>
        <sz val="60"/>
        <color rgb="FF0070C0"/>
        <rFont val="Calibri"/>
        <family val="2"/>
      </rPr>
      <t xml:space="preserve"> </t>
    </r>
    <r>
      <rPr>
        <b/>
        <sz val="60"/>
        <color rgb="FF0070C0"/>
        <rFont val="ＭＳ Ｐゴシック"/>
        <family val="3"/>
        <charset val="128"/>
      </rPr>
      <t>・豊橋</t>
    </r>
    <r>
      <rPr>
        <b/>
        <sz val="60"/>
        <color rgb="FF0070C0"/>
        <rFont val="Calibri"/>
        <family val="2"/>
      </rPr>
      <t xml:space="preserve"> </t>
    </r>
    <r>
      <rPr>
        <b/>
        <sz val="60"/>
        <color rgb="FF0070C0"/>
        <rFont val="ＭＳ Ｐゴシック"/>
        <family val="3"/>
        <charset val="128"/>
      </rPr>
      <t>・仙台・小名浜</t>
    </r>
    <r>
      <rPr>
        <b/>
        <sz val="60"/>
        <color rgb="FF0070C0"/>
        <rFont val="Calibri"/>
        <family val="2"/>
      </rPr>
      <t xml:space="preserve"> </t>
    </r>
    <phoneticPr fontId="18"/>
  </si>
  <si>
    <t>INCHEON</t>
    <phoneticPr fontId="18"/>
  </si>
  <si>
    <r>
      <rPr>
        <b/>
        <i/>
        <sz val="60"/>
        <color rgb="FFFFFFFF"/>
        <rFont val="游ゴシック"/>
        <family val="3"/>
        <charset val="128"/>
      </rPr>
      <t>横浜</t>
    </r>
  </si>
  <si>
    <r>
      <rPr>
        <b/>
        <i/>
        <sz val="60"/>
        <color rgb="FFFFFFFF"/>
        <rFont val="游ゴシック"/>
        <family val="3"/>
        <charset val="128"/>
      </rPr>
      <t>東京</t>
    </r>
  </si>
  <si>
    <r>
      <rPr>
        <b/>
        <i/>
        <sz val="60"/>
        <color rgb="FFFFFFFF"/>
        <rFont val="游ゴシック"/>
        <family val="3"/>
        <charset val="128"/>
      </rPr>
      <t>千葉</t>
    </r>
  </si>
  <si>
    <r>
      <rPr>
        <b/>
        <i/>
        <sz val="60"/>
        <color rgb="FFFFFFFF"/>
        <rFont val="游ゴシック"/>
        <family val="3"/>
        <charset val="128"/>
      </rPr>
      <t>清水</t>
    </r>
  </si>
  <si>
    <r>
      <rPr>
        <b/>
        <i/>
        <sz val="60"/>
        <color rgb="FFFFFFFF"/>
        <rFont val="游ゴシック"/>
        <family val="3"/>
        <charset val="128"/>
      </rPr>
      <t>四日市</t>
    </r>
  </si>
  <si>
    <r>
      <rPr>
        <b/>
        <i/>
        <sz val="60"/>
        <color rgb="FFFFFFFF"/>
        <rFont val="游ゴシック"/>
        <family val="3"/>
        <charset val="128"/>
      </rPr>
      <t>名古屋</t>
    </r>
  </si>
  <si>
    <r>
      <rPr>
        <b/>
        <i/>
        <sz val="60"/>
        <color rgb="FFFFFFFF"/>
        <rFont val="游ゴシック"/>
        <family val="3"/>
        <charset val="128"/>
      </rPr>
      <t>豊橋</t>
    </r>
  </si>
  <si>
    <r>
      <rPr>
        <b/>
        <i/>
        <sz val="60"/>
        <color rgb="FFFFFFFF"/>
        <rFont val="ＭＳ Ｐゴシック"/>
        <family val="3"/>
        <charset val="128"/>
      </rPr>
      <t>常陸那珂</t>
    </r>
    <phoneticPr fontId="18"/>
  </si>
  <si>
    <r>
      <rPr>
        <b/>
        <i/>
        <sz val="60"/>
        <color rgb="FFFFFFFF"/>
        <rFont val="游ゴシック"/>
        <family val="3"/>
        <charset val="128"/>
      </rPr>
      <t>仙台</t>
    </r>
  </si>
  <si>
    <r>
      <rPr>
        <b/>
        <i/>
        <sz val="60"/>
        <color rgb="FFFFFFFF"/>
        <rFont val="游ゴシック"/>
        <family val="3"/>
        <charset val="128"/>
      </rPr>
      <t>小名浜</t>
    </r>
  </si>
  <si>
    <t>SHANGHAI</t>
  </si>
  <si>
    <t>DALIAN</t>
  </si>
  <si>
    <t>LIANYUNGANG</t>
  </si>
  <si>
    <r>
      <rPr>
        <b/>
        <sz val="48"/>
        <color theme="1"/>
        <rFont val="ＭＳ Ｐゴシック"/>
        <family val="3"/>
        <charset val="128"/>
      </rPr>
      <t>水・日</t>
    </r>
    <rPh sb="0" eb="1">
      <t>スイ</t>
    </rPh>
    <rPh sb="2" eb="3">
      <t>ニチ</t>
    </rPh>
    <phoneticPr fontId="18"/>
  </si>
  <si>
    <r>
      <rPr>
        <b/>
        <sz val="48"/>
        <color theme="1"/>
        <rFont val="ＭＳ Ｐゴシック"/>
        <family val="3"/>
        <charset val="128"/>
      </rPr>
      <t>土・月</t>
    </r>
    <rPh sb="0" eb="1">
      <t>ド</t>
    </rPh>
    <rPh sb="2" eb="3">
      <t>ゲツ</t>
    </rPh>
    <phoneticPr fontId="18"/>
  </si>
  <si>
    <r>
      <rPr>
        <b/>
        <sz val="48"/>
        <rFont val="ＭＳ Ｐゴシック"/>
        <family val="3"/>
        <charset val="128"/>
      </rPr>
      <t>月・火・金</t>
    </r>
    <rPh sb="4" eb="5">
      <t>ド</t>
    </rPh>
    <phoneticPr fontId="18"/>
  </si>
  <si>
    <r>
      <rPr>
        <b/>
        <sz val="48"/>
        <rFont val="ＭＳ Ｐゴシック"/>
        <family val="3"/>
        <charset val="128"/>
      </rPr>
      <t>月・火
・水・金</t>
    </r>
    <phoneticPr fontId="18"/>
  </si>
  <si>
    <r>
      <rPr>
        <b/>
        <sz val="48"/>
        <rFont val="ＭＳ Ｐゴシック"/>
        <family val="3"/>
        <charset val="128"/>
      </rPr>
      <t>火・金</t>
    </r>
    <rPh sb="2" eb="3">
      <t>ド</t>
    </rPh>
    <phoneticPr fontId="18"/>
  </si>
  <si>
    <r>
      <rPr>
        <b/>
        <sz val="48"/>
        <rFont val="ＭＳ Ｐゴシック"/>
        <family val="3"/>
        <charset val="128"/>
      </rPr>
      <t>木・金</t>
    </r>
    <phoneticPr fontId="18"/>
  </si>
  <si>
    <r>
      <rPr>
        <b/>
        <sz val="48"/>
        <rFont val="ＭＳ Ｐゴシック"/>
        <family val="3"/>
        <charset val="128"/>
      </rPr>
      <t>火・木・金</t>
    </r>
    <rPh sb="2" eb="3">
      <t>モク</t>
    </rPh>
    <phoneticPr fontId="18"/>
  </si>
  <si>
    <r>
      <rPr>
        <b/>
        <sz val="48"/>
        <rFont val="ＭＳ Ｐゴシック"/>
        <family val="3"/>
        <charset val="128"/>
      </rPr>
      <t>木・土</t>
    </r>
    <phoneticPr fontId="18"/>
  </si>
  <si>
    <r>
      <rPr>
        <b/>
        <sz val="48"/>
        <rFont val="ＭＳ Ｐゴシック"/>
        <family val="3"/>
        <charset val="128"/>
      </rPr>
      <t>水・土</t>
    </r>
  </si>
  <si>
    <r>
      <rPr>
        <b/>
        <sz val="48"/>
        <rFont val="ＭＳ Ｐゴシック"/>
        <family val="3"/>
        <charset val="128"/>
      </rPr>
      <t>火・木・金</t>
    </r>
    <rPh sb="0" eb="1">
      <t>カ</t>
    </rPh>
    <rPh sb="2" eb="3">
      <t>モク</t>
    </rPh>
    <rPh sb="4" eb="5">
      <t>キン</t>
    </rPh>
    <phoneticPr fontId="18"/>
  </si>
  <si>
    <r>
      <rPr>
        <b/>
        <sz val="48"/>
        <rFont val="ＭＳ Ｐゴシック"/>
        <family val="3"/>
        <charset val="128"/>
      </rPr>
      <t>火・金</t>
    </r>
    <rPh sb="0" eb="1">
      <t>カ</t>
    </rPh>
    <rPh sb="2" eb="3">
      <t>キン</t>
    </rPh>
    <phoneticPr fontId="18"/>
  </si>
  <si>
    <t>土</t>
  </si>
  <si>
    <r>
      <rPr>
        <b/>
        <sz val="48"/>
        <rFont val="ＭＳ Ｐゴシック"/>
        <family val="3"/>
        <charset val="128"/>
      </rPr>
      <t>水</t>
    </r>
    <rPh sb="0" eb="1">
      <t>スイ</t>
    </rPh>
    <phoneticPr fontId="18"/>
  </si>
  <si>
    <t>JEK1</t>
  </si>
  <si>
    <t>JEK2</t>
  </si>
  <si>
    <t>JEK3</t>
  </si>
  <si>
    <t>JEK4</t>
  </si>
  <si>
    <t>JEK5</t>
  </si>
  <si>
    <t>NTP</t>
    <phoneticPr fontId="18"/>
  </si>
  <si>
    <r>
      <rPr>
        <b/>
        <sz val="60"/>
        <color theme="1"/>
        <rFont val="游ゴシック Light"/>
        <family val="3"/>
        <charset val="128"/>
      </rPr>
      <t>－</t>
    </r>
    <phoneticPr fontId="18"/>
  </si>
  <si>
    <r>
      <rPr>
        <b/>
        <sz val="60"/>
        <color theme="1"/>
        <rFont val="游ゴシック Light"/>
        <family val="3"/>
        <charset val="128"/>
      </rPr>
      <t>－</t>
    </r>
  </si>
  <si>
    <r>
      <rPr>
        <b/>
        <sz val="60"/>
        <color theme="1"/>
        <rFont val="ＭＳ Ｐゴシック"/>
        <family val="3"/>
        <charset val="128"/>
      </rPr>
      <t>－</t>
    </r>
    <phoneticPr fontId="18"/>
  </si>
  <si>
    <r>
      <rPr>
        <b/>
        <sz val="60"/>
        <color theme="1"/>
        <rFont val="ＭＳ Ｐゴシック"/>
        <family val="3"/>
        <charset val="128"/>
      </rPr>
      <t>－</t>
    </r>
  </si>
  <si>
    <r>
      <rPr>
        <b/>
        <sz val="60"/>
        <color rgb="FF0070C0"/>
        <rFont val="游ゴシック"/>
        <family val="3"/>
        <charset val="128"/>
      </rPr>
      <t>※　</t>
    </r>
    <r>
      <rPr>
        <b/>
        <sz val="60"/>
        <color rgb="FF0070C0"/>
        <rFont val="Calibri"/>
        <family val="2"/>
      </rPr>
      <t xml:space="preserve">RELIANCE  : </t>
    </r>
    <r>
      <rPr>
        <b/>
        <sz val="60"/>
        <color rgb="FF0070C0"/>
        <rFont val="游ゴシック"/>
        <family val="3"/>
        <charset val="128"/>
      </rPr>
      <t>東京港の輸出は</t>
    </r>
    <r>
      <rPr>
        <b/>
        <sz val="60"/>
        <color rgb="FF0070C0"/>
        <rFont val="Calibri"/>
        <family val="2"/>
      </rPr>
      <t>CY</t>
    </r>
    <r>
      <rPr>
        <b/>
        <sz val="60"/>
        <color rgb="FF0070C0"/>
        <rFont val="游ゴシック"/>
        <family val="3"/>
        <charset val="128"/>
      </rPr>
      <t>のみ</t>
    </r>
    <r>
      <rPr>
        <b/>
        <sz val="60"/>
        <color rgb="FF0070C0"/>
        <rFont val="Calibri"/>
        <family val="2"/>
      </rPr>
      <t>(CFS</t>
    </r>
    <r>
      <rPr>
        <b/>
        <sz val="60"/>
        <color rgb="FF0070C0"/>
        <rFont val="游ゴシック"/>
        <family val="3"/>
        <charset val="128"/>
      </rPr>
      <t>はお受けできません）</t>
    </r>
    <phoneticPr fontId="18"/>
  </si>
  <si>
    <r>
      <rPr>
        <b/>
        <sz val="60"/>
        <color rgb="FF0070C0"/>
        <rFont val="游ゴシック"/>
        <family val="3"/>
        <charset val="128"/>
      </rPr>
      <t>◎</t>
    </r>
    <r>
      <rPr>
        <b/>
        <sz val="60"/>
        <color rgb="FF0070C0"/>
        <rFont val="Calibri"/>
        <family val="2"/>
      </rPr>
      <t xml:space="preserve"> </t>
    </r>
    <r>
      <rPr>
        <b/>
        <sz val="60"/>
        <color rgb="FF0070C0"/>
        <rFont val="游ゴシック"/>
        <family val="3"/>
        <charset val="128"/>
      </rPr>
      <t>名古屋・東京・横浜</t>
    </r>
    <phoneticPr fontId="18"/>
  </si>
  <si>
    <r>
      <rPr>
        <b/>
        <i/>
        <sz val="60"/>
        <color theme="0"/>
        <rFont val="ＭＳ Ｐゴシック"/>
        <family val="3"/>
        <charset val="128"/>
      </rPr>
      <t>名古屋</t>
    </r>
    <rPh sb="0" eb="3">
      <t>ナゴヤ</t>
    </rPh>
    <phoneticPr fontId="18"/>
  </si>
  <si>
    <r>
      <rPr>
        <b/>
        <i/>
        <sz val="60"/>
        <color rgb="FFFFFFFF"/>
        <rFont val="Arial"/>
        <family val="2"/>
      </rPr>
      <t>東京</t>
    </r>
  </si>
  <si>
    <r>
      <rPr>
        <b/>
        <i/>
        <sz val="60"/>
        <color rgb="FFFFFFFF"/>
        <rFont val="ＭＳ Ｐゴシック"/>
        <family val="3"/>
        <charset val="128"/>
      </rPr>
      <t>横浜</t>
    </r>
    <rPh sb="0" eb="2">
      <t>ヨコハマ</t>
    </rPh>
    <phoneticPr fontId="18"/>
  </si>
  <si>
    <t>LAEM CHABANG</t>
    <phoneticPr fontId="18"/>
  </si>
  <si>
    <t>BANGKOK</t>
    <phoneticPr fontId="18"/>
  </si>
  <si>
    <r>
      <rPr>
        <b/>
        <sz val="60"/>
        <rFont val="ＭＳ Ｐゴシック"/>
        <family val="3"/>
        <charset val="128"/>
      </rPr>
      <t>日</t>
    </r>
    <r>
      <rPr>
        <b/>
        <sz val="60"/>
        <rFont val="Calibri"/>
        <family val="2"/>
      </rPr>
      <t xml:space="preserve"> - </t>
    </r>
    <r>
      <rPr>
        <b/>
        <sz val="60"/>
        <rFont val="ＭＳ Ｐゴシック"/>
        <family val="3"/>
        <charset val="128"/>
      </rPr>
      <t>月</t>
    </r>
    <rPh sb="0" eb="1">
      <t>ニチ</t>
    </rPh>
    <rPh sb="4" eb="5">
      <t>ゲツ</t>
    </rPh>
    <phoneticPr fontId="18"/>
  </si>
  <si>
    <r>
      <rPr>
        <b/>
        <sz val="60"/>
        <color rgb="FF000000"/>
        <rFont val="ＭＳ Ｐゴシック"/>
        <family val="3"/>
        <charset val="128"/>
      </rPr>
      <t>火</t>
    </r>
    <rPh sb="0" eb="1">
      <t>ヒ</t>
    </rPh>
    <phoneticPr fontId="18"/>
  </si>
  <si>
    <r>
      <rPr>
        <b/>
        <sz val="60"/>
        <color theme="1"/>
        <rFont val="ＭＳ Ｐゴシック"/>
        <family val="3"/>
        <charset val="128"/>
      </rPr>
      <t>水</t>
    </r>
    <rPh sb="0" eb="1">
      <t>スイ</t>
    </rPh>
    <phoneticPr fontId="18"/>
  </si>
  <si>
    <r>
      <rPr>
        <b/>
        <sz val="60"/>
        <rFont val="ＭＳ Ｐゴシック"/>
        <family val="3"/>
        <charset val="128"/>
      </rPr>
      <t>土</t>
    </r>
    <r>
      <rPr>
        <b/>
        <sz val="60"/>
        <rFont val="Calibri"/>
        <family val="2"/>
      </rPr>
      <t xml:space="preserve"> - </t>
    </r>
    <r>
      <rPr>
        <b/>
        <sz val="60"/>
        <rFont val="ＭＳ Ｐゴシック"/>
        <family val="3"/>
        <charset val="128"/>
      </rPr>
      <t>日</t>
    </r>
    <rPh sb="0" eb="1">
      <t>ド</t>
    </rPh>
    <rPh sb="4" eb="5">
      <t>ニチ</t>
    </rPh>
    <phoneticPr fontId="18"/>
  </si>
  <si>
    <r>
      <rPr>
        <b/>
        <sz val="60"/>
        <rFont val="ＭＳ Ｐゴシック"/>
        <family val="3"/>
        <charset val="128"/>
      </rPr>
      <t>日</t>
    </r>
    <r>
      <rPr>
        <b/>
        <sz val="60"/>
        <rFont val="Calibri"/>
        <family val="2"/>
      </rPr>
      <t>-</t>
    </r>
    <r>
      <rPr>
        <b/>
        <sz val="60"/>
        <rFont val="ＭＳ Ｐゴシック"/>
        <family val="3"/>
        <charset val="128"/>
      </rPr>
      <t>月</t>
    </r>
    <rPh sb="0" eb="1">
      <t>ニチ</t>
    </rPh>
    <rPh sb="2" eb="3">
      <t>ゲツ</t>
    </rPh>
    <phoneticPr fontId="18"/>
  </si>
  <si>
    <r>
      <rPr>
        <b/>
        <sz val="60"/>
        <rFont val="ＭＳ Ｐゴシック"/>
        <family val="3"/>
        <charset val="128"/>
      </rPr>
      <t>月</t>
    </r>
    <r>
      <rPr>
        <b/>
        <sz val="60"/>
        <rFont val="Calibri"/>
        <family val="2"/>
      </rPr>
      <t>-</t>
    </r>
    <r>
      <rPr>
        <b/>
        <sz val="60"/>
        <rFont val="ＭＳ Ｐゴシック"/>
        <family val="3"/>
        <charset val="128"/>
      </rPr>
      <t>火</t>
    </r>
    <rPh sb="0" eb="1">
      <t>ツキ</t>
    </rPh>
    <rPh sb="2" eb="3">
      <t>ヒ</t>
    </rPh>
    <phoneticPr fontId="18"/>
  </si>
  <si>
    <r>
      <rPr>
        <b/>
        <sz val="60"/>
        <rFont val="ＭＳ Ｐゴシック"/>
        <family val="3"/>
        <charset val="128"/>
      </rPr>
      <t>火</t>
    </r>
    <r>
      <rPr>
        <b/>
        <sz val="60"/>
        <rFont val="Calibri"/>
        <family val="2"/>
      </rPr>
      <t>-</t>
    </r>
    <r>
      <rPr>
        <b/>
        <sz val="60"/>
        <rFont val="ＭＳ Ｐゴシック"/>
        <family val="3"/>
        <charset val="128"/>
      </rPr>
      <t>水</t>
    </r>
    <rPh sb="0" eb="1">
      <t>ヒ</t>
    </rPh>
    <rPh sb="2" eb="3">
      <t>スイ</t>
    </rPh>
    <phoneticPr fontId="18"/>
  </si>
  <si>
    <r>
      <rPr>
        <b/>
        <sz val="72"/>
        <color rgb="FF0070C0"/>
        <rFont val="ＭＳ Ｐゴシック"/>
        <family val="3"/>
        <charset val="128"/>
      </rPr>
      <t>◎</t>
    </r>
    <r>
      <rPr>
        <b/>
        <sz val="72"/>
        <color rgb="FF0070C0"/>
        <rFont val="Arial"/>
        <family val="2"/>
      </rPr>
      <t xml:space="preserve"> </t>
    </r>
    <r>
      <rPr>
        <b/>
        <sz val="72"/>
        <color rgb="FF0070C0"/>
        <rFont val="ＭＳ Ｐゴシック"/>
        <family val="3"/>
        <charset val="128"/>
      </rPr>
      <t>東京・清水・横浜</t>
    </r>
    <phoneticPr fontId="18"/>
  </si>
  <si>
    <t>LAEM CHABANG</t>
    <phoneticPr fontId="23" type="noConversion"/>
  </si>
  <si>
    <t>清水</t>
    <rPh sb="0" eb="2">
      <t>シミズ</t>
    </rPh>
    <phoneticPr fontId="18"/>
  </si>
  <si>
    <r>
      <rPr>
        <b/>
        <i/>
        <sz val="60"/>
        <color rgb="FFFFFFFF"/>
        <rFont val="ＭＳ Ｐゴシック"/>
        <family val="3"/>
        <charset val="128"/>
      </rPr>
      <t>東京</t>
    </r>
    <rPh sb="0" eb="2">
      <t>トウキョウ</t>
    </rPh>
    <phoneticPr fontId="18"/>
  </si>
  <si>
    <t>横浜</t>
    <rPh sb="0" eb="2">
      <t>ヨコハマ</t>
    </rPh>
    <phoneticPr fontId="18"/>
  </si>
  <si>
    <t>LAEMCHABANG</t>
    <phoneticPr fontId="18"/>
  </si>
  <si>
    <t>日</t>
    <rPh sb="0" eb="1">
      <t>ﾆﾁ</t>
    </rPh>
    <phoneticPr fontId="23" type="noConversion"/>
  </si>
  <si>
    <r>
      <rPr>
        <b/>
        <sz val="60"/>
        <rFont val="ＭＳ Ｐゴシック"/>
        <family val="3"/>
        <charset val="128"/>
      </rPr>
      <t>水　－　</t>
    </r>
    <r>
      <rPr>
        <b/>
        <sz val="60"/>
        <rFont val="Arial"/>
        <family val="2"/>
      </rPr>
      <t xml:space="preserve"> </t>
    </r>
    <r>
      <rPr>
        <b/>
        <sz val="60"/>
        <rFont val="ＭＳ Ｐゴシック"/>
        <family val="3"/>
        <charset val="128"/>
      </rPr>
      <t>木</t>
    </r>
    <rPh sb="0" eb="1">
      <t>ミズ</t>
    </rPh>
    <rPh sb="5" eb="6">
      <t>モク</t>
    </rPh>
    <phoneticPr fontId="18"/>
  </si>
  <si>
    <r>
      <rPr>
        <b/>
        <sz val="60"/>
        <rFont val="ＭＳ Ｐゴシック"/>
        <family val="3"/>
        <charset val="128"/>
      </rPr>
      <t>土</t>
    </r>
    <r>
      <rPr>
        <b/>
        <sz val="60"/>
        <rFont val="Arial"/>
        <family val="2"/>
      </rPr>
      <t xml:space="preserve">   </t>
    </r>
    <r>
      <rPr>
        <b/>
        <sz val="60"/>
        <rFont val="ＭＳ Ｐゴシック"/>
        <family val="3"/>
        <charset val="128"/>
      </rPr>
      <t>－</t>
    </r>
    <r>
      <rPr>
        <b/>
        <sz val="60"/>
        <rFont val="Arial"/>
        <family val="2"/>
      </rPr>
      <t xml:space="preserve">  </t>
    </r>
    <r>
      <rPr>
        <b/>
        <sz val="60"/>
        <rFont val="ＭＳ Ｐゴシック"/>
        <family val="3"/>
        <charset val="128"/>
      </rPr>
      <t>土</t>
    </r>
    <rPh sb="0" eb="1">
      <t>ド</t>
    </rPh>
    <rPh sb="7" eb="8">
      <t>ド</t>
    </rPh>
    <phoneticPr fontId="18"/>
  </si>
  <si>
    <r>
      <rPr>
        <b/>
        <sz val="60"/>
        <rFont val="ＭＳ Ｐゴシック"/>
        <family val="3"/>
        <charset val="128"/>
      </rPr>
      <t>日</t>
    </r>
    <r>
      <rPr>
        <b/>
        <sz val="60"/>
        <rFont val="Arial"/>
        <family val="2"/>
      </rPr>
      <t xml:space="preserve"> </t>
    </r>
    <r>
      <rPr>
        <b/>
        <sz val="60"/>
        <rFont val="ＭＳ Ｐゴシック"/>
        <family val="3"/>
        <charset val="128"/>
      </rPr>
      <t>－</t>
    </r>
    <r>
      <rPr>
        <b/>
        <sz val="60"/>
        <rFont val="Arial"/>
        <family val="2"/>
      </rPr>
      <t xml:space="preserve"> </t>
    </r>
    <r>
      <rPr>
        <b/>
        <sz val="60"/>
        <rFont val="ＭＳ Ｐゴシック"/>
        <family val="3"/>
        <charset val="128"/>
      </rPr>
      <t>月</t>
    </r>
    <rPh sb="0" eb="1">
      <t>ﾆﾁ</t>
    </rPh>
    <rPh sb="4" eb="5">
      <t>ｹﾞﾂ</t>
    </rPh>
    <phoneticPr fontId="23" type="noConversion"/>
  </si>
  <si>
    <t>JTV1</t>
    <phoneticPr fontId="18"/>
  </si>
  <si>
    <t>ACX PEARL</t>
  </si>
  <si>
    <t>ACX CRYSTAL</t>
  </si>
  <si>
    <t>PANCON SUCCESS</t>
  </si>
  <si>
    <t>ACX DIAMOND</t>
  </si>
  <si>
    <t>火・水・木・土</t>
    <rPh sb="6" eb="7">
      <t>ド</t>
    </rPh>
    <phoneticPr fontId="18"/>
  </si>
  <si>
    <r>
      <t>BWJ1 *</t>
    </r>
    <r>
      <rPr>
        <b/>
        <sz val="60"/>
        <rFont val="ＭＳ Ｐゴシック"/>
        <family val="2"/>
        <charset val="128"/>
      </rPr>
      <t>輸入のみ</t>
    </r>
    <rPh sb="6" eb="8">
      <t>ユニュウ</t>
    </rPh>
    <phoneticPr fontId="18"/>
  </si>
  <si>
    <t>JKS2</t>
    <phoneticPr fontId="18"/>
  </si>
  <si>
    <t>水・金</t>
    <rPh sb="0" eb="1">
      <t>スイ</t>
    </rPh>
    <rPh sb="2" eb="3">
      <t>キン</t>
    </rPh>
    <phoneticPr fontId="18"/>
  </si>
  <si>
    <t>－</t>
    <phoneticPr fontId="18"/>
  </si>
  <si>
    <t>水・金・日</t>
    <rPh sb="0" eb="1">
      <t>スイ</t>
    </rPh>
    <rPh sb="2" eb="3">
      <t>キン</t>
    </rPh>
    <rPh sb="4" eb="5">
      <t>ニチ</t>
    </rPh>
    <phoneticPr fontId="18"/>
  </si>
  <si>
    <t>火・水</t>
    <rPh sb="0" eb="1">
      <t>ヒ</t>
    </rPh>
    <rPh sb="2" eb="3">
      <t>スイ</t>
    </rPh>
    <phoneticPr fontId="18"/>
  </si>
  <si>
    <t>JKK</t>
    <phoneticPr fontId="18"/>
  </si>
  <si>
    <t>JSW2</t>
    <phoneticPr fontId="18"/>
  </si>
  <si>
    <t>月・木・金・土</t>
    <rPh sb="0" eb="1">
      <t>ゲツ</t>
    </rPh>
    <rPh sb="2" eb="3">
      <t>モク</t>
    </rPh>
    <rPh sb="4" eb="5">
      <t>キン</t>
    </rPh>
    <rPh sb="6" eb="7">
      <t>ド</t>
    </rPh>
    <phoneticPr fontId="18"/>
  </si>
  <si>
    <t>STAR CHASER</t>
  </si>
  <si>
    <t>STAR RANGER</t>
  </si>
  <si>
    <t>SUNNY IVY</t>
  </si>
  <si>
    <t>SUNNY DAHLIA</t>
  </si>
  <si>
    <t>SUNNY DAISY</t>
  </si>
  <si>
    <t>STAR CHALLENGER</t>
  </si>
  <si>
    <t>ATLANTIC SOUTH</t>
  </si>
  <si>
    <t>DONGJIN FORTUNE</t>
  </si>
  <si>
    <t>火・水・木・土</t>
    <rPh sb="0" eb="1">
      <t>ヒ</t>
    </rPh>
    <rPh sb="2" eb="3">
      <t>ミズ</t>
    </rPh>
    <rPh sb="6" eb="7">
      <t>ド</t>
    </rPh>
    <phoneticPr fontId="18"/>
  </si>
  <si>
    <t>月・木</t>
    <rPh sb="0" eb="1">
      <t>ゲツ</t>
    </rPh>
    <phoneticPr fontId="18"/>
  </si>
  <si>
    <t>水・木・金</t>
    <rPh sb="0" eb="1">
      <t>スイ</t>
    </rPh>
    <rPh sb="2" eb="3">
      <t>モク</t>
    </rPh>
    <rPh sb="4" eb="5">
      <t>キン</t>
    </rPh>
    <phoneticPr fontId="18"/>
  </si>
  <si>
    <t>火・土</t>
    <rPh sb="0" eb="1">
      <t>ヒ</t>
    </rPh>
    <rPh sb="2" eb="3">
      <t>ド</t>
    </rPh>
    <phoneticPr fontId="18"/>
  </si>
  <si>
    <t>STAR EXPRESS</t>
  </si>
  <si>
    <t>－</t>
    <phoneticPr fontId="18"/>
  </si>
  <si>
    <t>SUNNY ACACIA</t>
    <phoneticPr fontId="18"/>
  </si>
  <si>
    <t>PACIFIC MONACO</t>
  </si>
  <si>
    <t>SUNNY CALLA</t>
  </si>
  <si>
    <t>SUNNY COSMOS</t>
  </si>
  <si>
    <t>月・火・日</t>
    <rPh sb="0" eb="1">
      <t>ゲツ</t>
    </rPh>
    <rPh sb="2" eb="3">
      <t>カ</t>
    </rPh>
    <rPh sb="4" eb="5">
      <t>ニチ</t>
    </rPh>
    <phoneticPr fontId="18"/>
  </si>
  <si>
    <t>月・水・金</t>
    <rPh sb="0" eb="1">
      <t>ゲツ</t>
    </rPh>
    <phoneticPr fontId="18"/>
  </si>
  <si>
    <t>火・木・土</t>
    <rPh sb="0" eb="1">
      <t>カ</t>
    </rPh>
    <rPh sb="2" eb="3">
      <t>モク</t>
    </rPh>
    <rPh sb="4" eb="5">
      <t>ド</t>
    </rPh>
    <phoneticPr fontId="18"/>
  </si>
  <si>
    <t>SITC SHANGDE</t>
  </si>
  <si>
    <t>SITC LIDE</t>
  </si>
  <si>
    <t>火・木・日</t>
    <phoneticPr fontId="18"/>
  </si>
  <si>
    <t>木・土</t>
    <rPh sb="0" eb="1">
      <t>モク</t>
    </rPh>
    <rPh sb="2" eb="3">
      <t>ド</t>
    </rPh>
    <phoneticPr fontId="18"/>
  </si>
  <si>
    <t>火・水・日</t>
    <rPh sb="0" eb="1">
      <t>ヒ</t>
    </rPh>
    <rPh sb="2" eb="3">
      <t>スイ</t>
    </rPh>
    <phoneticPr fontId="18"/>
  </si>
  <si>
    <t>月</t>
    <rPh sb="0" eb="1">
      <t>ツキ</t>
    </rPh>
    <phoneticPr fontId="18"/>
  </si>
  <si>
    <t>JPS1</t>
  </si>
  <si>
    <t>JPS1</t>
    <phoneticPr fontId="18"/>
  </si>
  <si>
    <t>火・土・日</t>
    <rPh sb="0" eb="1">
      <t>ヒ</t>
    </rPh>
    <rPh sb="2" eb="3">
      <t>ド</t>
    </rPh>
    <rPh sb="4" eb="5">
      <t>ニチ</t>
    </rPh>
    <phoneticPr fontId="18"/>
  </si>
  <si>
    <t>月・木</t>
    <rPh sb="0" eb="1">
      <t>ゲツ</t>
    </rPh>
    <rPh sb="2" eb="3">
      <t>モク</t>
    </rPh>
    <phoneticPr fontId="18"/>
  </si>
  <si>
    <t>火・土</t>
    <rPh sb="0" eb="1">
      <t>カ</t>
    </rPh>
    <rPh sb="2" eb="3">
      <t>ド</t>
    </rPh>
    <phoneticPr fontId="18"/>
  </si>
  <si>
    <t>火・木・金・土</t>
    <rPh sb="0" eb="1">
      <t>カ</t>
    </rPh>
    <rPh sb="2" eb="3">
      <t>モク</t>
    </rPh>
    <rPh sb="4" eb="5">
      <t>キン</t>
    </rPh>
    <rPh sb="6" eb="7">
      <t>ド</t>
    </rPh>
    <phoneticPr fontId="18"/>
  </si>
  <si>
    <t>水・木・日</t>
    <rPh sb="0" eb="1">
      <t>スイ</t>
    </rPh>
    <rPh sb="2" eb="3">
      <t>モク</t>
    </rPh>
    <rPh sb="4" eb="5">
      <t>ニチ</t>
    </rPh>
    <phoneticPr fontId="18"/>
  </si>
  <si>
    <t>月・金・土</t>
    <rPh sb="0" eb="1">
      <t>ゲツ</t>
    </rPh>
    <rPh sb="2" eb="3">
      <t>キン</t>
    </rPh>
    <rPh sb="4" eb="5">
      <t>ド</t>
    </rPh>
    <phoneticPr fontId="18"/>
  </si>
  <si>
    <t>2323N/2324S</t>
  </si>
  <si>
    <t>KOTA TAMPAN</t>
  </si>
  <si>
    <t>SUNNY VIOLET</t>
  </si>
  <si>
    <t>STAR VOYAGER</t>
  </si>
  <si>
    <t>CKJ</t>
    <phoneticPr fontId="18"/>
  </si>
  <si>
    <t>NCJ</t>
    <phoneticPr fontId="18"/>
  </si>
  <si>
    <t>316N/317S</t>
  </si>
  <si>
    <t>TY INCHEON</t>
  </si>
  <si>
    <t>BAL STAR</t>
  </si>
  <si>
    <t>RESOLUTION</t>
  </si>
  <si>
    <t>248N/249S</t>
  </si>
  <si>
    <t>SUNNY LILY</t>
  </si>
  <si>
    <t>SUNNY LAVENDER</t>
  </si>
  <si>
    <t>WECAN</t>
  </si>
  <si>
    <t>STAR CLIPPER</t>
  </si>
  <si>
    <t>286N/287S</t>
  </si>
  <si>
    <t>BUSAN</t>
    <phoneticPr fontId="18"/>
  </si>
  <si>
    <t>2401N/2402S</t>
  </si>
  <si>
    <t>317N/318S</t>
  </si>
  <si>
    <t>2325N/2401S</t>
    <phoneticPr fontId="18"/>
  </si>
  <si>
    <t>SUNRISE DRAGON</t>
    <phoneticPr fontId="18"/>
  </si>
  <si>
    <t>2333N/2334S</t>
    <phoneticPr fontId="18"/>
  </si>
  <si>
    <t>SITC KANTO</t>
  </si>
  <si>
    <t>SITC KANTO</t>
    <phoneticPr fontId="18"/>
  </si>
  <si>
    <t>2323N/2402S</t>
    <phoneticPr fontId="18"/>
  </si>
  <si>
    <t>SITC KEELUNG</t>
    <phoneticPr fontId="18"/>
  </si>
  <si>
    <t>2401N/2402S</t>
    <phoneticPr fontId="18"/>
  </si>
  <si>
    <t>2403N/2404S</t>
    <phoneticPr fontId="18"/>
  </si>
  <si>
    <t>2402N/2403S</t>
    <phoneticPr fontId="18"/>
  </si>
  <si>
    <t>249N/250S</t>
  </si>
  <si>
    <t>未定</t>
    <rPh sb="0" eb="2">
      <t>ミテイ</t>
    </rPh>
    <phoneticPr fontId="18"/>
  </si>
  <si>
    <t>SUNNY FREESIA</t>
  </si>
  <si>
    <t>SUNNY CANNA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</si>
</sst>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yyyy/m/d;@"/>
    <numFmt numFmtId="178" formatCode="General\ &quot;E/W&quot;"/>
    <numFmt numFmtId="179" formatCode="000#\ &quot;E/W&quot;"/>
    <numFmt numFmtId="180" formatCode="000#\ &quot;S/N&quot;"/>
    <numFmt numFmtId="181" formatCode="0000\ &quot;E/W&quot;"/>
  </numFmts>
  <fonts count="10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i/>
      <sz val="60"/>
      <color rgb="FFFFFFFF"/>
      <name val="Arial"/>
      <family val="2"/>
    </font>
    <font>
      <b/>
      <sz val="60"/>
      <color theme="1"/>
      <name val="Arial"/>
      <family val="2"/>
    </font>
    <font>
      <b/>
      <i/>
      <sz val="60"/>
      <color rgb="FFFFFFFF"/>
      <name val="ＭＳ Ｐゴシック"/>
      <family val="3"/>
      <charset val="128"/>
    </font>
    <font>
      <b/>
      <sz val="60"/>
      <color theme="1"/>
      <name val="ＭＳ Ｐゴシック"/>
      <family val="3"/>
      <charset val="128"/>
    </font>
    <font>
      <sz val="8"/>
      <name val="游ゴシック"/>
      <family val="3"/>
      <charset val="129"/>
      <scheme val="minor"/>
    </font>
    <font>
      <b/>
      <sz val="60"/>
      <name val="Arial"/>
      <family val="2"/>
    </font>
    <font>
      <b/>
      <sz val="60"/>
      <name val="ＭＳ Ｐゴシック"/>
      <family val="3"/>
      <charset val="128"/>
    </font>
    <font>
      <b/>
      <sz val="60"/>
      <color rgb="FF000000"/>
      <name val="Arial"/>
      <family val="2"/>
    </font>
    <font>
      <b/>
      <sz val="60"/>
      <color rgb="FF000000"/>
      <name val="ＭＳ Ｐゴシック"/>
      <family val="3"/>
      <charset val="128"/>
    </font>
    <font>
      <b/>
      <sz val="48"/>
      <color theme="1"/>
      <name val="ＭＳ Ｐゴシック"/>
      <family val="3"/>
      <charset val="128"/>
    </font>
    <font>
      <b/>
      <sz val="60"/>
      <name val="游ゴシック Light"/>
      <family val="3"/>
      <charset val="128"/>
    </font>
    <font>
      <b/>
      <sz val="60"/>
      <color theme="1"/>
      <name val="Calibri"/>
      <family val="2"/>
    </font>
    <font>
      <sz val="60"/>
      <color theme="1"/>
      <name val="Calibri"/>
      <family val="2"/>
    </font>
    <font>
      <b/>
      <i/>
      <sz val="60"/>
      <color rgb="FFFFFFFF"/>
      <name val="Calibri"/>
      <family val="2"/>
    </font>
    <font>
      <b/>
      <sz val="48"/>
      <color theme="1"/>
      <name val="Calibri"/>
      <family val="2"/>
    </font>
    <font>
      <b/>
      <sz val="48"/>
      <name val="Calibri"/>
      <family val="2"/>
    </font>
    <font>
      <b/>
      <sz val="60"/>
      <name val="Calibri"/>
      <family val="2"/>
    </font>
    <font>
      <b/>
      <sz val="60"/>
      <color rgb="FF000000"/>
      <name val="Calibri"/>
      <family val="2"/>
    </font>
    <font>
      <b/>
      <sz val="60"/>
      <color rgb="FFFF0000"/>
      <name val="Calibri"/>
      <family val="2"/>
    </font>
    <font>
      <b/>
      <sz val="72"/>
      <color rgb="FF0070C0"/>
      <name val="ＭＳ Ｐゴシック"/>
      <family val="3"/>
      <charset val="128"/>
    </font>
    <font>
      <b/>
      <sz val="60"/>
      <color rgb="FFFF0000"/>
      <name val="Arial"/>
      <family val="2"/>
    </font>
    <font>
      <sz val="11"/>
      <color theme="1"/>
      <name val="Calibri"/>
      <family val="2"/>
    </font>
    <font>
      <sz val="55"/>
      <color theme="1"/>
      <name val="Calibri"/>
      <family val="2"/>
    </font>
    <font>
      <b/>
      <sz val="60"/>
      <color rgb="FF3366FF"/>
      <name val="Calibri"/>
      <family val="2"/>
    </font>
    <font>
      <sz val="18"/>
      <color theme="1"/>
      <name val="Calibri"/>
      <family val="2"/>
    </font>
    <font>
      <b/>
      <sz val="60"/>
      <name val="BatangChe"/>
      <family val="3"/>
      <charset val="129"/>
    </font>
    <font>
      <b/>
      <i/>
      <sz val="55"/>
      <color rgb="FFFFFFFF"/>
      <name val="Calibri"/>
      <family val="2"/>
    </font>
    <font>
      <b/>
      <i/>
      <sz val="55"/>
      <color rgb="FFFFFFFF"/>
      <name val="ＭＳ Ｐゴシック"/>
      <family val="3"/>
      <charset val="128"/>
    </font>
    <font>
      <b/>
      <i/>
      <sz val="55"/>
      <color rgb="FFFFFFFF"/>
      <name val="Arial"/>
      <family val="2"/>
    </font>
    <font>
      <b/>
      <i/>
      <sz val="55"/>
      <color rgb="FFFFFFFF"/>
      <name val="BIZ UDPゴシック"/>
      <family val="3"/>
      <charset val="128"/>
    </font>
    <font>
      <b/>
      <i/>
      <sz val="55"/>
      <color rgb="FFFFFFFF"/>
      <name val="BatangChe"/>
      <family val="3"/>
      <charset val="129"/>
    </font>
    <font>
      <b/>
      <i/>
      <sz val="55"/>
      <color rgb="FFFFFFFF"/>
      <name val="Yu Gothic UI"/>
      <family val="3"/>
      <charset val="128"/>
    </font>
    <font>
      <b/>
      <i/>
      <sz val="55"/>
      <color theme="0"/>
      <name val="Calibri"/>
      <family val="2"/>
    </font>
    <font>
      <b/>
      <sz val="72"/>
      <color theme="1"/>
      <name val="Calibri"/>
      <family val="2"/>
    </font>
    <font>
      <b/>
      <sz val="72"/>
      <color theme="8" tint="-0.249977111117893"/>
      <name val="Calibri"/>
      <family val="2"/>
    </font>
    <font>
      <b/>
      <sz val="72"/>
      <color theme="8" tint="-0.249977111117893"/>
      <name val="Calibri"/>
      <family val="3"/>
      <charset val="128"/>
    </font>
    <font>
      <b/>
      <sz val="72"/>
      <color theme="8" tint="-0.249977111117893"/>
      <name val="ＭＳ Ｐゴシック"/>
      <family val="3"/>
      <charset val="128"/>
    </font>
    <font>
      <b/>
      <sz val="72"/>
      <color rgb="FFFF0000"/>
      <name val="Calibri"/>
      <family val="2"/>
    </font>
    <font>
      <b/>
      <sz val="200"/>
      <color indexed="9"/>
      <name val="Calibri"/>
      <family val="2"/>
    </font>
    <font>
      <b/>
      <i/>
      <sz val="120"/>
      <name val="Calibri"/>
      <family val="2"/>
    </font>
    <font>
      <sz val="10"/>
      <color theme="1"/>
      <name val="Calibri"/>
      <family val="2"/>
    </font>
    <font>
      <b/>
      <sz val="72"/>
      <color rgb="FF0070C0"/>
      <name val="Calibri"/>
      <family val="2"/>
    </font>
    <font>
      <b/>
      <sz val="72"/>
      <color rgb="FF0070C0"/>
      <name val="Calibri"/>
      <family val="3"/>
      <charset val="128"/>
    </font>
    <font>
      <b/>
      <sz val="80"/>
      <name val="Calibri"/>
      <family val="2"/>
    </font>
    <font>
      <b/>
      <sz val="55"/>
      <color theme="1"/>
      <name val="ＭＳ Ｐゴシック"/>
      <family val="3"/>
      <charset val="128"/>
    </font>
    <font>
      <b/>
      <sz val="55"/>
      <color theme="1"/>
      <name val="Calibri"/>
      <family val="2"/>
    </font>
    <font>
      <b/>
      <sz val="48"/>
      <color rgb="FF000000"/>
      <name val="ＭＳ Ｐゴシック"/>
      <family val="3"/>
      <charset val="128"/>
    </font>
    <font>
      <b/>
      <i/>
      <sz val="48"/>
      <color rgb="FFFFFFFF"/>
      <name val="Calibri"/>
      <family val="2"/>
    </font>
    <font>
      <b/>
      <i/>
      <sz val="36"/>
      <color rgb="FFFFFFFF"/>
      <name val="Calibri"/>
      <family val="2"/>
    </font>
    <font>
      <b/>
      <i/>
      <sz val="48"/>
      <color rgb="FFFFFFFF"/>
      <name val="Arial"/>
      <family val="2"/>
    </font>
    <font>
      <b/>
      <i/>
      <sz val="48"/>
      <color rgb="FFFFFFFF"/>
      <name val="BIZ UDPゴシック"/>
      <family val="3"/>
      <charset val="128"/>
    </font>
    <font>
      <b/>
      <i/>
      <sz val="48"/>
      <color rgb="FFFFFFFF"/>
      <name val="ＭＳ Ｐゴシック"/>
      <family val="3"/>
      <charset val="128"/>
    </font>
    <font>
      <sz val="48"/>
      <color theme="1"/>
      <name val="Calibri"/>
      <family val="2"/>
    </font>
    <font>
      <b/>
      <sz val="48"/>
      <color rgb="FF3366FF"/>
      <name val="Calibri"/>
      <family val="2"/>
    </font>
    <font>
      <sz val="48"/>
      <name val="Calibri"/>
      <family val="2"/>
    </font>
    <font>
      <u/>
      <sz val="11"/>
      <color theme="10"/>
      <name val="游ゴシック"/>
      <family val="2"/>
      <charset val="128"/>
      <scheme val="minor"/>
    </font>
    <font>
      <u/>
      <sz val="60"/>
      <color theme="10"/>
      <name val="Calibri"/>
      <family val="2"/>
    </font>
    <font>
      <b/>
      <i/>
      <sz val="50"/>
      <color rgb="FFFFFFFF"/>
      <name val="Calibri"/>
      <family val="2"/>
    </font>
    <font>
      <sz val="72"/>
      <color rgb="FFFF0000"/>
      <name val="Calibri"/>
      <family val="2"/>
    </font>
    <font>
      <b/>
      <sz val="9"/>
      <color indexed="81"/>
      <name val="MS P ゴシック"/>
      <family val="3"/>
      <charset val="128"/>
    </font>
    <font>
      <b/>
      <i/>
      <sz val="60"/>
      <color rgb="FFFFFFFF"/>
      <name val="Calibri"/>
      <family val="3"/>
      <charset val="128"/>
    </font>
    <font>
      <b/>
      <i/>
      <sz val="60"/>
      <name val="Calibri"/>
      <family val="2"/>
    </font>
    <font>
      <b/>
      <sz val="60"/>
      <color indexed="9"/>
      <name val="Calibri"/>
      <family val="2"/>
    </font>
    <font>
      <b/>
      <sz val="60"/>
      <color rgb="FF0070C0"/>
      <name val="Calibri"/>
      <family val="2"/>
    </font>
    <font>
      <b/>
      <sz val="60"/>
      <color rgb="FF0070C0"/>
      <name val="ＭＳ Ｐゴシック"/>
      <family val="3"/>
      <charset val="128"/>
    </font>
    <font>
      <b/>
      <i/>
      <sz val="60"/>
      <color rgb="FFFFFFFF"/>
      <name val="游ゴシック"/>
      <family val="3"/>
      <charset val="128"/>
    </font>
    <font>
      <b/>
      <sz val="48"/>
      <name val="ＭＳ Ｐゴシック"/>
      <family val="3"/>
      <charset val="128"/>
    </font>
    <font>
      <b/>
      <sz val="60"/>
      <color theme="1"/>
      <name val="游ゴシック Light"/>
      <family val="3"/>
      <charset val="128"/>
    </font>
    <font>
      <sz val="60"/>
      <name val="Calibri"/>
      <family val="2"/>
    </font>
    <font>
      <b/>
      <sz val="60"/>
      <color rgb="FF0070C0"/>
      <name val="游ゴシック"/>
      <family val="3"/>
      <charset val="128"/>
    </font>
    <font>
      <b/>
      <i/>
      <sz val="60"/>
      <color theme="0"/>
      <name val="Calibri"/>
      <family val="2"/>
    </font>
    <font>
      <b/>
      <i/>
      <sz val="60"/>
      <color theme="0"/>
      <name val="ＭＳ Ｐゴシック"/>
      <family val="3"/>
      <charset val="128"/>
    </font>
    <font>
      <b/>
      <i/>
      <sz val="60"/>
      <color theme="1"/>
      <name val="Calibri"/>
      <family val="2"/>
    </font>
    <font>
      <sz val="60"/>
      <color rgb="FF000000"/>
      <name val="Calibri"/>
      <family val="2"/>
    </font>
    <font>
      <b/>
      <sz val="72"/>
      <color rgb="FF0070C0"/>
      <name val="Arial"/>
      <family val="2"/>
    </font>
    <font>
      <sz val="55"/>
      <color theme="1"/>
      <name val="Arial"/>
      <family val="2"/>
    </font>
    <font>
      <b/>
      <sz val="60"/>
      <color theme="1"/>
      <name val="Arial"/>
      <family val="3"/>
      <charset val="128"/>
    </font>
    <font>
      <sz val="60"/>
      <color theme="1"/>
      <name val="Arial"/>
      <family val="2"/>
    </font>
    <font>
      <sz val="11"/>
      <color theme="1"/>
      <name val="Arial"/>
      <family val="2"/>
    </font>
    <font>
      <b/>
      <sz val="60"/>
      <name val="Arial"/>
      <family val="3"/>
      <charset val="128"/>
    </font>
    <font>
      <sz val="10"/>
      <color theme="1"/>
      <name val="Arial"/>
      <family val="2"/>
    </font>
    <font>
      <b/>
      <sz val="60"/>
      <name val="Calibri"/>
      <family val="3"/>
    </font>
    <font>
      <b/>
      <sz val="60"/>
      <name val="ＭＳ Ｐゴシック"/>
      <family val="2"/>
      <charset val="128"/>
    </font>
    <font>
      <b/>
      <sz val="6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3C6E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rgb="FF000000"/>
      </diagonal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auto="1"/>
      </top>
      <bottom/>
      <diagonal/>
    </border>
    <border>
      <left style="thick">
        <color auto="1"/>
      </left>
      <right style="medium">
        <color rgb="FF000000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medium">
        <color rgb="FF000000"/>
      </right>
      <top/>
      <bottom/>
      <diagonal/>
    </border>
    <border diagonalUp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auto="1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ck">
        <color auto="1"/>
      </top>
      <bottom style="medium">
        <color rgb="FF000000"/>
      </bottom>
      <diagonal/>
    </border>
    <border>
      <left style="thick">
        <color auto="1"/>
      </left>
      <right/>
      <top style="thick">
        <color auto="1"/>
      </top>
      <bottom style="medium">
        <color rgb="FF000000"/>
      </bottom>
      <diagonal/>
    </border>
    <border diagonalUp="1">
      <left style="medium">
        <color rgb="FF000000"/>
      </left>
      <right style="medium">
        <color rgb="FF000000"/>
      </right>
      <top style="medium">
        <color indexed="64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74" fillId="0" borderId="0" applyNumberForma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31" fillId="0" borderId="0" xfId="0" applyFont="1">
      <alignment vertical="center"/>
    </xf>
    <xf numFmtId="0" fontId="30" fillId="38" borderId="10" xfId="0" applyFont="1" applyFill="1" applyBorder="1" applyAlignment="1">
      <alignment horizontal="center" vertical="center" wrapText="1"/>
    </xf>
    <xf numFmtId="176" fontId="30" fillId="38" borderId="10" xfId="0" applyNumberFormat="1" applyFont="1" applyFill="1" applyBorder="1" applyAlignment="1">
      <alignment horizontal="center" vertical="center" wrapText="1"/>
    </xf>
    <xf numFmtId="0" fontId="30" fillId="38" borderId="10" xfId="0" applyFont="1" applyFill="1" applyBorder="1" applyAlignment="1">
      <alignment horizontal="center" vertical="center" shrinkToFit="1"/>
    </xf>
    <xf numFmtId="0" fontId="35" fillId="38" borderId="10" xfId="0" applyFont="1" applyFill="1" applyBorder="1" applyAlignment="1">
      <alignment horizontal="center" vertical="center" shrinkToFit="1"/>
    </xf>
    <xf numFmtId="176" fontId="35" fillId="38" borderId="10" xfId="0" applyNumberFormat="1" applyFont="1" applyFill="1" applyBorder="1" applyAlignment="1">
      <alignment horizontal="center" vertical="center" wrapText="1"/>
    </xf>
    <xf numFmtId="176" fontId="30" fillId="0" borderId="10" xfId="0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30" fillId="35" borderId="10" xfId="0" applyFont="1" applyFill="1" applyBorder="1" applyAlignment="1">
      <alignment horizontal="center" vertical="center" wrapText="1"/>
    </xf>
    <xf numFmtId="0" fontId="30" fillId="35" borderId="11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vertical="center" wrapText="1"/>
    </xf>
    <xf numFmtId="0" fontId="30" fillId="35" borderId="10" xfId="0" applyFont="1" applyFill="1" applyBorder="1" applyAlignment="1">
      <alignment horizontal="center" vertical="center" shrinkToFit="1"/>
    </xf>
    <xf numFmtId="0" fontId="22" fillId="35" borderId="10" xfId="0" applyFont="1" applyFill="1" applyBorder="1" applyAlignment="1">
      <alignment horizontal="center" vertical="center" wrapText="1"/>
    </xf>
    <xf numFmtId="0" fontId="32" fillId="34" borderId="10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76" fontId="35" fillId="36" borderId="10" xfId="0" applyNumberFormat="1" applyFont="1" applyFill="1" applyBorder="1" applyAlignment="1">
      <alignment horizontal="center" vertical="center" wrapText="1"/>
    </xf>
    <xf numFmtId="179" fontId="35" fillId="38" borderId="10" xfId="0" applyNumberFormat="1" applyFont="1" applyFill="1" applyBorder="1" applyAlignment="1">
      <alignment horizontal="center" vertical="center" wrapText="1"/>
    </xf>
    <xf numFmtId="0" fontId="35" fillId="38" borderId="10" xfId="0" applyFont="1" applyFill="1" applyBorder="1" applyAlignment="1">
      <alignment horizontal="center" vertical="center" wrapText="1"/>
    </xf>
    <xf numFmtId="180" fontId="35" fillId="38" borderId="10" xfId="0" applyNumberFormat="1" applyFont="1" applyFill="1" applyBorder="1" applyAlignment="1">
      <alignment horizontal="center" vertical="center" wrapText="1"/>
    </xf>
    <xf numFmtId="178" fontId="35" fillId="38" borderId="10" xfId="0" applyNumberFormat="1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/>
    </xf>
    <xf numFmtId="176" fontId="35" fillId="0" borderId="10" xfId="0" applyNumberFormat="1" applyFont="1" applyBorder="1" applyAlignment="1">
      <alignment horizontal="center" vertical="center" wrapText="1"/>
    </xf>
    <xf numFmtId="179" fontId="35" fillId="37" borderId="10" xfId="0" applyNumberFormat="1" applyFont="1" applyFill="1" applyBorder="1" applyAlignment="1">
      <alignment horizontal="center" vertical="center" wrapText="1"/>
    </xf>
    <xf numFmtId="0" fontId="35" fillId="37" borderId="10" xfId="0" applyFont="1" applyFill="1" applyBorder="1" applyAlignment="1">
      <alignment horizontal="center" vertical="center" wrapText="1"/>
    </xf>
    <xf numFmtId="180" fontId="35" fillId="0" borderId="10" xfId="0" applyNumberFormat="1" applyFont="1" applyBorder="1" applyAlignment="1">
      <alignment horizontal="center" vertical="center" wrapText="1"/>
    </xf>
    <xf numFmtId="178" fontId="35" fillId="37" borderId="10" xfId="0" applyNumberFormat="1" applyFont="1" applyFill="1" applyBorder="1" applyAlignment="1">
      <alignment horizontal="center" vertical="center" wrapText="1"/>
    </xf>
    <xf numFmtId="0" fontId="30" fillId="37" borderId="10" xfId="0" applyFont="1" applyFill="1" applyBorder="1" applyAlignment="1">
      <alignment horizontal="center" vertical="center" wrapText="1"/>
    </xf>
    <xf numFmtId="180" fontId="36" fillId="38" borderId="10" xfId="0" applyNumberFormat="1" applyFont="1" applyFill="1" applyBorder="1" applyAlignment="1">
      <alignment horizontal="center" vertical="center" wrapText="1"/>
    </xf>
    <xf numFmtId="176" fontId="37" fillId="36" borderId="10" xfId="0" applyNumberFormat="1" applyFont="1" applyFill="1" applyBorder="1" applyAlignment="1">
      <alignment horizontal="center" vertical="center" wrapText="1"/>
    </xf>
    <xf numFmtId="178" fontId="36" fillId="38" borderId="10" xfId="0" applyNumberFormat="1" applyFont="1" applyFill="1" applyBorder="1" applyAlignment="1">
      <alignment horizontal="center" vertical="center" wrapText="1"/>
    </xf>
    <xf numFmtId="176" fontId="30" fillId="36" borderId="10" xfId="0" applyNumberFormat="1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36" fillId="35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 shrinkToFit="1"/>
    </xf>
    <xf numFmtId="0" fontId="25" fillId="35" borderId="10" xfId="0" applyFont="1" applyFill="1" applyBorder="1" applyAlignment="1">
      <alignment horizontal="center" vertical="center" wrapText="1"/>
    </xf>
    <xf numFmtId="0" fontId="35" fillId="35" borderId="10" xfId="0" applyFont="1" applyFill="1" applyBorder="1" applyAlignment="1">
      <alignment horizontal="center" vertical="center" wrapText="1"/>
    </xf>
    <xf numFmtId="0" fontId="45" fillId="34" borderId="14" xfId="0" applyFont="1" applyFill="1" applyBorder="1" applyAlignment="1">
      <alignment horizontal="center" vertical="center" wrapText="1"/>
    </xf>
    <xf numFmtId="0" fontId="46" fillId="34" borderId="14" xfId="0" applyFont="1" applyFill="1" applyBorder="1" applyAlignment="1">
      <alignment horizontal="center" vertical="center" wrapText="1"/>
    </xf>
    <xf numFmtId="0" fontId="45" fillId="34" borderId="15" xfId="0" applyFont="1" applyFill="1" applyBorder="1" applyAlignment="1">
      <alignment horizontal="center" vertical="center" wrapText="1"/>
    </xf>
    <xf numFmtId="0" fontId="40" fillId="0" borderId="0" xfId="0" applyFont="1" applyAlignment="1"/>
    <xf numFmtId="177" fontId="52" fillId="0" borderId="12" xfId="0" applyNumberFormat="1" applyFont="1" applyBorder="1" applyAlignment="1">
      <alignment horizontal="right" vertical="center"/>
    </xf>
    <xf numFmtId="0" fontId="57" fillId="0" borderId="0" xfId="0" applyFont="1">
      <alignment vertical="center"/>
    </xf>
    <xf numFmtId="0" fontId="58" fillId="0" borderId="0" xfId="0" applyFont="1" applyAlignment="1">
      <alignment vertical="center" wrapText="1"/>
    </xf>
    <xf numFmtId="0" fontId="59" fillId="0" borderId="0" xfId="0" applyFont="1" applyAlignment="1">
      <alignment horizontal="center" vertical="center" wrapText="1"/>
    </xf>
    <xf numFmtId="0" fontId="35" fillId="38" borderId="10" xfId="0" applyFont="1" applyFill="1" applyBorder="1" applyAlignment="1">
      <alignment horizontal="center" vertical="center"/>
    </xf>
    <xf numFmtId="176" fontId="36" fillId="36" borderId="10" xfId="0" applyNumberFormat="1" applyFont="1" applyFill="1" applyBorder="1" applyAlignment="1">
      <alignment horizontal="center" vertical="center" wrapText="1"/>
    </xf>
    <xf numFmtId="0" fontId="35" fillId="37" borderId="10" xfId="0" applyFont="1" applyFill="1" applyBorder="1" applyAlignment="1">
      <alignment horizontal="center" vertical="center"/>
    </xf>
    <xf numFmtId="176" fontId="25" fillId="0" borderId="10" xfId="0" applyNumberFormat="1" applyFont="1" applyBorder="1" applyAlignment="1">
      <alignment horizontal="center" vertical="center" wrapText="1"/>
    </xf>
    <xf numFmtId="176" fontId="25" fillId="36" borderId="10" xfId="0" applyNumberFormat="1" applyFont="1" applyFill="1" applyBorder="1" applyAlignment="1">
      <alignment horizontal="center" vertical="center" wrapText="1"/>
    </xf>
    <xf numFmtId="0" fontId="59" fillId="33" borderId="0" xfId="0" applyFont="1" applyFill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center" wrapText="1"/>
    </xf>
    <xf numFmtId="0" fontId="31" fillId="35" borderId="11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shrinkToFit="1"/>
    </xf>
    <xf numFmtId="0" fontId="21" fillId="34" borderId="10" xfId="0" applyFont="1" applyFill="1" applyBorder="1" applyAlignment="1">
      <alignment horizontal="center" vertical="center" wrapText="1"/>
    </xf>
    <xf numFmtId="177" fontId="52" fillId="0" borderId="12" xfId="0" applyNumberFormat="1" applyFont="1" applyBorder="1">
      <alignment vertical="center"/>
    </xf>
    <xf numFmtId="0" fontId="62" fillId="0" borderId="0" xfId="0" applyFont="1" applyAlignment="1">
      <alignment vertical="center" wrapText="1"/>
    </xf>
    <xf numFmtId="0" fontId="40" fillId="0" borderId="0" xfId="0" applyFont="1">
      <alignment vertical="center"/>
    </xf>
    <xf numFmtId="0" fontId="34" fillId="0" borderId="10" xfId="0" applyFont="1" applyBorder="1" applyAlignment="1">
      <alignment horizontal="center" vertical="center" wrapText="1"/>
    </xf>
    <xf numFmtId="178" fontId="35" fillId="0" borderId="10" xfId="0" applyNumberFormat="1" applyFont="1" applyBorder="1" applyAlignment="1">
      <alignment horizontal="center" vertical="center" wrapText="1"/>
    </xf>
    <xf numFmtId="0" fontId="40" fillId="35" borderId="0" xfId="0" applyFont="1" applyFill="1">
      <alignment vertical="center"/>
    </xf>
    <xf numFmtId="0" fontId="34" fillId="37" borderId="10" xfId="0" applyFont="1" applyFill="1" applyBorder="1" applyAlignment="1">
      <alignment horizontal="center" vertical="center" wrapText="1"/>
    </xf>
    <xf numFmtId="0" fontId="34" fillId="38" borderId="10" xfId="0" applyFont="1" applyFill="1" applyBorder="1" applyAlignment="1">
      <alignment horizontal="center" vertical="center" wrapText="1"/>
    </xf>
    <xf numFmtId="0" fontId="41" fillId="0" borderId="0" xfId="0" applyFont="1">
      <alignment vertical="center"/>
    </xf>
    <xf numFmtId="0" fontId="63" fillId="35" borderId="10" xfId="0" applyFont="1" applyFill="1" applyBorder="1" applyAlignment="1">
      <alignment horizontal="center" vertical="center" wrapText="1"/>
    </xf>
    <xf numFmtId="0" fontId="64" fillId="35" borderId="10" xfId="0" applyFont="1" applyFill="1" applyBorder="1" applyAlignment="1">
      <alignment horizontal="center" vertical="center" wrapText="1"/>
    </xf>
    <xf numFmtId="0" fontId="65" fillId="35" borderId="18" xfId="0" applyFont="1" applyFill="1" applyBorder="1" applyAlignment="1">
      <alignment horizontal="center" vertical="center" wrapText="1"/>
    </xf>
    <xf numFmtId="0" fontId="28" fillId="35" borderId="10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33" fillId="35" borderId="18" xfId="0" applyFont="1" applyFill="1" applyBorder="1" applyAlignment="1">
      <alignment horizontal="center" vertical="center" wrapText="1"/>
    </xf>
    <xf numFmtId="0" fontId="33" fillId="35" borderId="19" xfId="0" applyFont="1" applyFill="1" applyBorder="1" applyAlignment="1">
      <alignment horizontal="center" vertical="center" wrapText="1"/>
    </xf>
    <xf numFmtId="0" fontId="33" fillId="35" borderId="20" xfId="0" applyFont="1" applyFill="1" applyBorder="1" applyAlignment="1">
      <alignment horizontal="center" vertical="center" shrinkToFit="1"/>
    </xf>
    <xf numFmtId="0" fontId="33" fillId="0" borderId="21" xfId="0" applyFont="1" applyBorder="1" applyAlignment="1">
      <alignment horizontal="center" vertical="center" shrinkToFit="1"/>
    </xf>
    <xf numFmtId="0" fontId="66" fillId="34" borderId="22" xfId="0" applyFont="1" applyFill="1" applyBorder="1" applyAlignment="1">
      <alignment horizontal="center" vertical="center" wrapText="1"/>
    </xf>
    <xf numFmtId="0" fontId="67" fillId="34" borderId="22" xfId="0" applyFont="1" applyFill="1" applyBorder="1" applyAlignment="1">
      <alignment horizontal="center" vertical="center" wrapText="1"/>
    </xf>
    <xf numFmtId="0" fontId="70" fillId="34" borderId="22" xfId="0" applyFont="1" applyFill="1" applyBorder="1" applyAlignment="1">
      <alignment horizontal="center" vertical="center" wrapText="1"/>
    </xf>
    <xf numFmtId="0" fontId="71" fillId="0" borderId="0" xfId="0" applyFont="1" applyAlignment="1">
      <alignment vertical="center" wrapText="1"/>
    </xf>
    <xf numFmtId="0" fontId="72" fillId="0" borderId="0" xfId="0" applyFont="1" applyAlignment="1">
      <alignment vertical="center" wrapText="1"/>
    </xf>
    <xf numFmtId="0" fontId="30" fillId="0" borderId="17" xfId="0" applyFont="1" applyBorder="1" applyAlignment="1">
      <alignment vertical="center" wrapText="1"/>
    </xf>
    <xf numFmtId="0" fontId="60" fillId="0" borderId="17" xfId="0" applyFont="1" applyBorder="1">
      <alignment vertical="center"/>
    </xf>
    <xf numFmtId="0" fontId="61" fillId="0" borderId="17" xfId="0" applyFont="1" applyBorder="1">
      <alignment vertical="center"/>
    </xf>
    <xf numFmtId="0" fontId="71" fillId="0" borderId="0" xfId="0" applyFont="1" applyAlignment="1">
      <alignment horizontal="center" vertical="center" wrapText="1"/>
    </xf>
    <xf numFmtId="176" fontId="71" fillId="37" borderId="0" xfId="0" applyNumberFormat="1" applyFont="1" applyFill="1" applyAlignment="1">
      <alignment horizontal="center" vertical="center" wrapText="1"/>
    </xf>
    <xf numFmtId="0" fontId="73" fillId="37" borderId="0" xfId="0" applyFont="1" applyFill="1" applyAlignment="1">
      <alignment horizontal="center" vertical="center" wrapText="1"/>
    </xf>
    <xf numFmtId="0" fontId="71" fillId="0" borderId="0" xfId="0" applyFont="1">
      <alignment vertical="center"/>
    </xf>
    <xf numFmtId="176" fontId="25" fillId="38" borderId="10" xfId="0" applyNumberFormat="1" applyFont="1" applyFill="1" applyBorder="1" applyAlignment="1">
      <alignment horizontal="center" vertical="center" wrapText="1"/>
    </xf>
    <xf numFmtId="0" fontId="33" fillId="38" borderId="10" xfId="0" applyFont="1" applyFill="1" applyBorder="1" applyAlignment="1">
      <alignment horizontal="center" vertical="center" wrapText="1"/>
    </xf>
    <xf numFmtId="0" fontId="33" fillId="37" borderId="10" xfId="0" applyFont="1" applyFill="1" applyBorder="1" applyAlignment="1">
      <alignment horizontal="center" vertical="center" wrapText="1"/>
    </xf>
    <xf numFmtId="176" fontId="37" fillId="38" borderId="10" xfId="0" applyNumberFormat="1" applyFont="1" applyFill="1" applyBorder="1" applyAlignment="1">
      <alignment horizontal="center" vertical="center" wrapText="1"/>
    </xf>
    <xf numFmtId="178" fontId="30" fillId="38" borderId="10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64" fillId="35" borderId="24" xfId="0" applyFont="1" applyFill="1" applyBorder="1" applyAlignment="1">
      <alignment horizontal="center" vertical="center" wrapText="1"/>
    </xf>
    <xf numFmtId="0" fontId="64" fillId="33" borderId="26" xfId="0" applyFont="1" applyFill="1" applyBorder="1" applyAlignment="1">
      <alignment horizontal="center" vertical="center" shrinkToFit="1"/>
    </xf>
    <xf numFmtId="0" fontId="75" fillId="0" borderId="0" xfId="43" applyFont="1" applyAlignment="1">
      <alignment vertical="center" wrapText="1"/>
    </xf>
    <xf numFmtId="0" fontId="76" fillId="34" borderId="27" xfId="0" applyFont="1" applyFill="1" applyBorder="1" applyAlignment="1">
      <alignment horizontal="center" vertical="center" wrapText="1"/>
    </xf>
    <xf numFmtId="56" fontId="76" fillId="34" borderId="28" xfId="0" applyNumberFormat="1" applyFont="1" applyFill="1" applyBorder="1" applyAlignment="1">
      <alignment horizontal="center" vertical="center" wrapText="1"/>
    </xf>
    <xf numFmtId="0" fontId="76" fillId="34" borderId="29" xfId="0" applyFont="1" applyFill="1" applyBorder="1" applyAlignment="1">
      <alignment horizontal="center" vertical="center" wrapText="1"/>
    </xf>
    <xf numFmtId="0" fontId="32" fillId="34" borderId="29" xfId="0" applyFont="1" applyFill="1" applyBorder="1" applyAlignment="1">
      <alignment horizontal="center" vertical="center" wrapText="1"/>
    </xf>
    <xf numFmtId="0" fontId="21" fillId="34" borderId="29" xfId="0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77" fillId="0" borderId="0" xfId="0" applyFont="1">
      <alignment vertical="center"/>
    </xf>
    <xf numFmtId="0" fontId="60" fillId="0" borderId="12" xfId="0" applyFont="1" applyBorder="1">
      <alignment vertical="center"/>
    </xf>
    <xf numFmtId="0" fontId="61" fillId="0" borderId="12" xfId="0" applyFont="1" applyBorder="1">
      <alignment vertical="center"/>
    </xf>
    <xf numFmtId="0" fontId="79" fillId="34" borderId="10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left" vertical="center" wrapText="1"/>
    </xf>
    <xf numFmtId="0" fontId="60" fillId="0" borderId="0" xfId="0" applyFont="1" applyAlignment="1">
      <alignment vertical="center" wrapText="1"/>
    </xf>
    <xf numFmtId="0" fontId="61" fillId="0" borderId="0" xfId="0" applyFont="1">
      <alignment vertical="center"/>
    </xf>
    <xf numFmtId="0" fontId="63" fillId="35" borderId="25" xfId="0" applyFont="1" applyFill="1" applyBorder="1" applyAlignment="1">
      <alignment horizontal="center" vertical="center" shrinkToFit="1"/>
    </xf>
    <xf numFmtId="0" fontId="31" fillId="0" borderId="0" xfId="0" applyFont="1" applyAlignment="1"/>
    <xf numFmtId="0" fontId="35" fillId="0" borderId="0" xfId="0" applyFont="1" applyAlignment="1">
      <alignment vertical="center" wrapText="1"/>
    </xf>
    <xf numFmtId="0" fontId="31" fillId="37" borderId="0" xfId="0" applyFont="1" applyFill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82" fillId="0" borderId="0" xfId="0" applyFont="1">
      <alignment vertical="center"/>
    </xf>
    <xf numFmtId="0" fontId="31" fillId="0" borderId="0" xfId="0" applyFont="1" applyAlignment="1">
      <alignment horizontal="center" vertical="center" wrapText="1"/>
    </xf>
    <xf numFmtId="0" fontId="31" fillId="33" borderId="0" xfId="0" applyFont="1" applyFill="1" applyAlignment="1">
      <alignment horizontal="center" vertical="center" wrapText="1"/>
    </xf>
    <xf numFmtId="14" fontId="31" fillId="0" borderId="0" xfId="0" applyNumberFormat="1" applyFont="1" applyAlignment="1">
      <alignment horizontal="center" vertical="center" wrapText="1"/>
    </xf>
    <xf numFmtId="0" fontId="30" fillId="0" borderId="0" xfId="0" applyFont="1">
      <alignment vertical="center"/>
    </xf>
    <xf numFmtId="177" fontId="30" fillId="0" borderId="0" xfId="0" applyNumberFormat="1" applyFont="1">
      <alignment vertical="center"/>
    </xf>
    <xf numFmtId="0" fontId="32" fillId="34" borderId="10" xfId="0" applyFont="1" applyFill="1" applyBorder="1" applyAlignment="1">
      <alignment horizontal="center" vertical="center" wrapText="1" shrinkToFit="1"/>
    </xf>
    <xf numFmtId="14" fontId="32" fillId="34" borderId="10" xfId="0" applyNumberFormat="1" applyFont="1" applyFill="1" applyBorder="1" applyAlignment="1">
      <alignment horizontal="center" vertical="center" wrapText="1" shrinkToFit="1"/>
    </xf>
    <xf numFmtId="0" fontId="30" fillId="33" borderId="10" xfId="0" applyFont="1" applyFill="1" applyBorder="1" applyAlignment="1">
      <alignment horizontal="center" vertical="center" wrapText="1" shrinkToFit="1"/>
    </xf>
    <xf numFmtId="0" fontId="30" fillId="35" borderId="11" xfId="0" applyFont="1" applyFill="1" applyBorder="1" applyAlignment="1">
      <alignment horizontal="center" vertical="center" shrinkToFit="1"/>
    </xf>
    <xf numFmtId="0" fontId="33" fillId="35" borderId="10" xfId="0" applyFont="1" applyFill="1" applyBorder="1" applyAlignment="1">
      <alignment horizontal="center" vertical="center" shrinkToFit="1"/>
    </xf>
    <xf numFmtId="0" fontId="33" fillId="35" borderId="10" xfId="0" applyFont="1" applyFill="1" applyBorder="1" applyAlignment="1">
      <alignment horizontal="center" vertical="center" wrapText="1" shrinkToFit="1"/>
    </xf>
    <xf numFmtId="0" fontId="34" fillId="35" borderId="10" xfId="0" applyFont="1" applyFill="1" applyBorder="1" applyAlignment="1">
      <alignment horizontal="center" vertical="center" shrinkToFit="1"/>
    </xf>
    <xf numFmtId="0" fontId="34" fillId="35" borderId="10" xfId="0" applyFont="1" applyFill="1" applyBorder="1" applyAlignment="1">
      <alignment horizontal="center" vertical="center" wrapText="1" shrinkToFit="1"/>
    </xf>
    <xf numFmtId="0" fontId="85" fillId="35" borderId="10" xfId="0" applyFont="1" applyFill="1" applyBorder="1" applyAlignment="1">
      <alignment horizontal="center" vertical="center" wrapText="1" shrinkToFit="1"/>
    </xf>
    <xf numFmtId="0" fontId="85" fillId="35" borderId="10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178" fontId="36" fillId="38" borderId="10" xfId="0" applyNumberFormat="1" applyFont="1" applyFill="1" applyBorder="1" applyAlignment="1">
      <alignment horizontal="center" vertical="center" shrinkToFit="1"/>
    </xf>
    <xf numFmtId="176" fontId="35" fillId="38" borderId="10" xfId="0" applyNumberFormat="1" applyFont="1" applyFill="1" applyBorder="1" applyAlignment="1">
      <alignment horizontal="center" vertical="center" shrinkToFit="1"/>
    </xf>
    <xf numFmtId="176" fontId="30" fillId="38" borderId="10" xfId="0" applyNumberFormat="1" applyFont="1" applyFill="1" applyBorder="1" applyAlignment="1">
      <alignment horizontal="center" vertical="center" shrinkToFit="1"/>
    </xf>
    <xf numFmtId="176" fontId="30" fillId="36" borderId="10" xfId="0" applyNumberFormat="1" applyFont="1" applyFill="1" applyBorder="1" applyAlignment="1">
      <alignment horizontal="center" vertical="center" shrinkToFit="1"/>
    </xf>
    <xf numFmtId="176" fontId="30" fillId="36" borderId="10" xfId="0" quotePrefix="1" applyNumberFormat="1" applyFont="1" applyFill="1" applyBorder="1" applyAlignment="1">
      <alignment horizontal="center" vertical="center" shrinkToFit="1"/>
    </xf>
    <xf numFmtId="176" fontId="35" fillId="36" borderId="10" xfId="0" applyNumberFormat="1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76" fontId="35" fillId="37" borderId="10" xfId="0" applyNumberFormat="1" applyFont="1" applyFill="1" applyBorder="1" applyAlignment="1">
      <alignment horizontal="center" vertical="center" shrinkToFit="1"/>
    </xf>
    <xf numFmtId="176" fontId="30" fillId="37" borderId="10" xfId="0" applyNumberFormat="1" applyFont="1" applyFill="1" applyBorder="1" applyAlignment="1">
      <alignment horizontal="center" vertical="center" shrinkToFit="1"/>
    </xf>
    <xf numFmtId="176" fontId="35" fillId="0" borderId="10" xfId="0" applyNumberFormat="1" applyFont="1" applyBorder="1" applyAlignment="1">
      <alignment horizontal="center" vertical="center" shrinkToFit="1"/>
    </xf>
    <xf numFmtId="0" fontId="87" fillId="0" borderId="0" xfId="0" applyFont="1" applyAlignment="1">
      <alignment horizontal="center" vertical="center" wrapText="1"/>
    </xf>
    <xf numFmtId="0" fontId="87" fillId="0" borderId="0" xfId="0" applyFont="1" applyAlignment="1">
      <alignment horizontal="center" vertical="center"/>
    </xf>
    <xf numFmtId="178" fontId="35" fillId="0" borderId="10" xfId="0" applyNumberFormat="1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 shrinkToFit="1"/>
    </xf>
    <xf numFmtId="0" fontId="87" fillId="0" borderId="10" xfId="0" applyFont="1" applyBorder="1" applyAlignment="1">
      <alignment horizontal="center" vertical="center"/>
    </xf>
    <xf numFmtId="178" fontId="36" fillId="0" borderId="10" xfId="0" applyNumberFormat="1" applyFont="1" applyBorder="1" applyAlignment="1">
      <alignment horizontal="center" vertical="center" shrinkToFit="1"/>
    </xf>
    <xf numFmtId="178" fontId="35" fillId="38" borderId="10" xfId="0" applyNumberFormat="1" applyFont="1" applyFill="1" applyBorder="1" applyAlignment="1">
      <alignment horizontal="center" vertical="center" shrinkToFit="1"/>
    </xf>
    <xf numFmtId="0" fontId="82" fillId="0" borderId="0" xfId="0" quotePrefix="1" applyFont="1">
      <alignment vertical="center"/>
    </xf>
    <xf numFmtId="0" fontId="31" fillId="0" borderId="31" xfId="0" applyFont="1" applyBorder="1" applyAlignment="1"/>
    <xf numFmtId="0" fontId="80" fillId="0" borderId="0" xfId="0" applyFont="1" applyAlignment="1">
      <alignment vertical="center" wrapText="1"/>
    </xf>
    <xf numFmtId="177" fontId="30" fillId="0" borderId="12" xfId="0" applyNumberFormat="1" applyFont="1" applyBorder="1">
      <alignment vertical="center"/>
    </xf>
    <xf numFmtId="177" fontId="30" fillId="0" borderId="0" xfId="0" applyNumberFormat="1" applyFont="1" applyAlignment="1">
      <alignment horizontal="center" vertical="center" wrapText="1"/>
    </xf>
    <xf numFmtId="0" fontId="30" fillId="33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6" fillId="35" borderId="35" xfId="0" applyFont="1" applyFill="1" applyBorder="1" applyAlignment="1">
      <alignment horizontal="center" vertical="center" wrapText="1"/>
    </xf>
    <xf numFmtId="176" fontId="35" fillId="38" borderId="39" xfId="0" applyNumberFormat="1" applyFont="1" applyFill="1" applyBorder="1" applyAlignment="1">
      <alignment horizontal="center" vertical="center" wrapText="1"/>
    </xf>
    <xf numFmtId="176" fontId="30" fillId="38" borderId="38" xfId="0" applyNumberFormat="1" applyFont="1" applyFill="1" applyBorder="1" applyAlignment="1">
      <alignment horizontal="center" vertical="center" wrapText="1"/>
    </xf>
    <xf numFmtId="176" fontId="36" fillId="38" borderId="10" xfId="0" applyNumberFormat="1" applyFont="1" applyFill="1" applyBorder="1" applyAlignment="1">
      <alignment horizontal="center" vertical="center" wrapText="1"/>
    </xf>
    <xf numFmtId="176" fontId="36" fillId="0" borderId="10" xfId="0" applyNumberFormat="1" applyFont="1" applyBorder="1" applyAlignment="1">
      <alignment horizontal="center" vertical="center" wrapText="1"/>
    </xf>
    <xf numFmtId="176" fontId="36" fillId="0" borderId="38" xfId="0" applyNumberFormat="1" applyFont="1" applyBorder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176" fontId="92" fillId="0" borderId="0" xfId="0" applyNumberFormat="1" applyFont="1" applyAlignment="1">
      <alignment horizontal="center" vertical="center" wrapText="1"/>
    </xf>
    <xf numFmtId="0" fontId="94" fillId="0" borderId="0" xfId="0" applyFont="1" applyAlignment="1">
      <alignment horizontal="center" vertical="center"/>
    </xf>
    <xf numFmtId="0" fontId="96" fillId="0" borderId="0" xfId="0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 wrapText="1"/>
    </xf>
    <xf numFmtId="0" fontId="20" fillId="38" borderId="10" xfId="0" applyFont="1" applyFill="1" applyBorder="1" applyAlignment="1">
      <alignment horizontal="center" vertical="center" wrapText="1"/>
    </xf>
    <xf numFmtId="0" fontId="26" fillId="38" borderId="10" xfId="0" applyFont="1" applyFill="1" applyBorder="1" applyAlignment="1">
      <alignment horizontal="center" vertical="center" wrapText="1"/>
    </xf>
    <xf numFmtId="176" fontId="24" fillId="38" borderId="10" xfId="0" applyNumberFormat="1" applyFont="1" applyFill="1" applyBorder="1" applyAlignment="1">
      <alignment horizontal="center" vertical="center" wrapText="1"/>
    </xf>
    <xf numFmtId="176" fontId="20" fillId="38" borderId="10" xfId="0" applyNumberFormat="1" applyFont="1" applyFill="1" applyBorder="1" applyAlignment="1">
      <alignment horizontal="center" vertical="center" wrapText="1"/>
    </xf>
    <xf numFmtId="176" fontId="26" fillId="38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 wrapText="1"/>
    </xf>
    <xf numFmtId="176" fontId="20" fillId="0" borderId="10" xfId="42" applyNumberFormat="1" applyFont="1" applyBorder="1" applyAlignment="1">
      <alignment horizontal="center" vertical="center" wrapText="1"/>
    </xf>
    <xf numFmtId="176" fontId="20" fillId="0" borderId="38" xfId="0" applyNumberFormat="1" applyFont="1" applyBorder="1" applyAlignment="1">
      <alignment horizontal="center" vertical="center" wrapText="1"/>
    </xf>
    <xf numFmtId="176" fontId="24" fillId="0" borderId="10" xfId="42" applyNumberFormat="1" applyFont="1" applyBorder="1" applyAlignment="1">
      <alignment horizontal="center" vertical="center" wrapText="1"/>
    </xf>
    <xf numFmtId="176" fontId="26" fillId="0" borderId="38" xfId="0" applyNumberFormat="1" applyFont="1" applyBorder="1" applyAlignment="1">
      <alignment horizontal="center" vertical="center" wrapText="1"/>
    </xf>
    <xf numFmtId="0" fontId="99" fillId="0" borderId="0" xfId="0" applyFont="1" applyAlignment="1">
      <alignment horizontal="center" vertical="center" wrapText="1"/>
    </xf>
    <xf numFmtId="0" fontId="32" fillId="34" borderId="10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 wrapText="1"/>
    </xf>
    <xf numFmtId="177" fontId="30" fillId="0" borderId="0" xfId="0" applyNumberFormat="1" applyFont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0" fontId="39" fillId="0" borderId="0" xfId="0" applyFont="1">
      <alignment vertical="center"/>
    </xf>
    <xf numFmtId="181" fontId="35" fillId="37" borderId="10" xfId="0" applyNumberFormat="1" applyFont="1" applyFill="1" applyBorder="1" applyAlignment="1">
      <alignment horizontal="center" vertical="center" wrapText="1"/>
    </xf>
    <xf numFmtId="181" fontId="35" fillId="38" borderId="10" xfId="0" applyNumberFormat="1" applyFont="1" applyFill="1" applyBorder="1" applyAlignment="1">
      <alignment horizontal="center" vertical="center" wrapText="1"/>
    </xf>
    <xf numFmtId="0" fontId="100" fillId="38" borderId="10" xfId="0" applyFont="1" applyFill="1" applyBorder="1" applyAlignment="1">
      <alignment horizontal="center" vertical="center" wrapText="1"/>
    </xf>
    <xf numFmtId="176" fontId="102" fillId="36" borderId="10" xfId="0" applyNumberFormat="1" applyFont="1" applyFill="1" applyBorder="1" applyAlignment="1">
      <alignment horizontal="center" vertical="center" wrapText="1"/>
    </xf>
    <xf numFmtId="176" fontId="22" fillId="38" borderId="10" xfId="0" applyNumberFormat="1" applyFont="1" applyFill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176" fontId="25" fillId="38" borderId="10" xfId="0" applyNumberFormat="1" applyFont="1" applyFill="1" applyBorder="1" applyAlignment="1">
      <alignment horizontal="center" vertical="center" shrinkToFit="1"/>
    </xf>
    <xf numFmtId="14" fontId="30" fillId="0" borderId="12" xfId="0" applyNumberFormat="1" applyFont="1" applyBorder="1" applyAlignment="1">
      <alignment horizontal="left" vertical="center"/>
    </xf>
    <xf numFmtId="0" fontId="32" fillId="34" borderId="10" xfId="0" applyFont="1" applyFill="1" applyBorder="1" applyAlignment="1">
      <alignment horizontal="center" vertical="center" shrinkToFit="1"/>
    </xf>
    <xf numFmtId="0" fontId="80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177" fontId="30" fillId="0" borderId="0" xfId="0" applyNumberFormat="1" applyFont="1" applyAlignment="1">
      <alignment horizontal="center" vertical="center"/>
    </xf>
    <xf numFmtId="0" fontId="30" fillId="0" borderId="12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82" fillId="0" borderId="12" xfId="0" applyFont="1" applyBorder="1" applyAlignment="1">
      <alignment horizontal="left" vertical="center"/>
    </xf>
    <xf numFmtId="0" fontId="32" fillId="34" borderId="10" xfId="0" applyFont="1" applyFill="1" applyBorder="1" applyAlignment="1">
      <alignment horizontal="center" vertical="center" wrapText="1"/>
    </xf>
    <xf numFmtId="0" fontId="89" fillId="34" borderId="10" xfId="0" applyFont="1" applyFill="1" applyBorder="1" applyAlignment="1">
      <alignment horizontal="center" vertical="center" wrapText="1"/>
    </xf>
    <xf numFmtId="0" fontId="80" fillId="0" borderId="10" xfId="0" applyFont="1" applyBorder="1" applyAlignment="1">
      <alignment horizontal="center" vertical="center" wrapText="1"/>
    </xf>
    <xf numFmtId="0" fontId="91" fillId="0" borderId="10" xfId="0" applyFont="1" applyBorder="1" applyAlignment="1">
      <alignment horizontal="center" vertical="center" wrapText="1"/>
    </xf>
    <xf numFmtId="0" fontId="35" fillId="35" borderId="32" xfId="0" applyFont="1" applyFill="1" applyBorder="1" applyAlignment="1">
      <alignment horizontal="center" vertical="center" wrapText="1"/>
    </xf>
    <xf numFmtId="0" fontId="35" fillId="35" borderId="33" xfId="0" applyFont="1" applyFill="1" applyBorder="1" applyAlignment="1">
      <alignment horizontal="center" vertical="center" wrapText="1"/>
    </xf>
    <xf numFmtId="0" fontId="35" fillId="35" borderId="34" xfId="0" applyFont="1" applyFill="1" applyBorder="1" applyAlignment="1">
      <alignment horizontal="center" vertical="center" wrapText="1"/>
    </xf>
    <xf numFmtId="0" fontId="35" fillId="35" borderId="36" xfId="0" applyFont="1" applyFill="1" applyBorder="1" applyAlignment="1">
      <alignment horizontal="center" vertical="center" wrapText="1"/>
    </xf>
    <xf numFmtId="0" fontId="35" fillId="35" borderId="37" xfId="0" applyFont="1" applyFill="1" applyBorder="1" applyAlignment="1">
      <alignment horizontal="center" vertical="center" wrapText="1"/>
    </xf>
    <xf numFmtId="0" fontId="35" fillId="35" borderId="35" xfId="0" applyFont="1" applyFill="1" applyBorder="1" applyAlignment="1">
      <alignment horizontal="center" vertical="center" wrapText="1"/>
    </xf>
    <xf numFmtId="0" fontId="93" fillId="0" borderId="12" xfId="0" applyFont="1" applyBorder="1" applyAlignment="1">
      <alignment horizontal="left" vertical="center" wrapText="1"/>
    </xf>
    <xf numFmtId="0" fontId="95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84" fillId="34" borderId="10" xfId="0" applyFont="1" applyFill="1" applyBorder="1" applyAlignment="1">
      <alignment horizontal="center" vertical="center" wrapText="1"/>
    </xf>
    <xf numFmtId="0" fontId="20" fillId="0" borderId="10" xfId="42" applyFont="1" applyBorder="1" applyAlignment="1">
      <alignment horizontal="center" vertical="center" wrapText="1"/>
    </xf>
    <xf numFmtId="0" fontId="98" fillId="35" borderId="10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98" fillId="35" borderId="38" xfId="0" applyFont="1" applyFill="1" applyBorder="1" applyAlignment="1">
      <alignment horizontal="center" vertical="center" wrapText="1"/>
    </xf>
    <xf numFmtId="0" fontId="24" fillId="35" borderId="38" xfId="0" applyFont="1" applyFill="1" applyBorder="1" applyAlignment="1">
      <alignment horizontal="center" vertical="center" wrapText="1"/>
    </xf>
    <xf numFmtId="0" fontId="19" fillId="34" borderId="36" xfId="0" applyFont="1" applyFill="1" applyBorder="1" applyAlignment="1">
      <alignment horizontal="center" vertical="center" wrapText="1"/>
    </xf>
    <xf numFmtId="0" fontId="54" fillId="0" borderId="17" xfId="0" applyFont="1" applyBorder="1" applyAlignment="1">
      <alignment horizontal="left" vertical="center"/>
    </xf>
    <xf numFmtId="0" fontId="53" fillId="0" borderId="17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 wrapText="1"/>
    </xf>
    <xf numFmtId="0" fontId="51" fillId="34" borderId="16" xfId="0" applyFont="1" applyFill="1" applyBorder="1" applyAlignment="1">
      <alignment horizontal="center" vertical="center" wrapText="1"/>
    </xf>
    <xf numFmtId="0" fontId="51" fillId="34" borderId="15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177" fontId="52" fillId="0" borderId="17" xfId="0" applyNumberFormat="1" applyFont="1" applyBorder="1" applyAlignment="1">
      <alignment horizontal="left" vertical="center"/>
    </xf>
    <xf numFmtId="0" fontId="58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6" fillId="34" borderId="23" xfId="0" applyFont="1" applyFill="1" applyBorder="1" applyAlignment="1">
      <alignment horizontal="center" vertical="center" shrinkToFit="1"/>
    </xf>
    <xf numFmtId="0" fontId="66" fillId="34" borderId="22" xfId="0" applyFont="1" applyFill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wrapText="1"/>
    </xf>
    <xf numFmtId="0" fontId="76" fillId="34" borderId="30" xfId="0" applyFont="1" applyFill="1" applyBorder="1" applyAlignment="1">
      <alignment horizontal="center" vertical="center" shrinkToFit="1"/>
    </xf>
    <xf numFmtId="0" fontId="76" fillId="34" borderId="29" xfId="0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9" defaultPivotStyle="PivotStyleLight16"/>
  <colors>
    <mruColors>
      <color rgb="FFB3C6E7"/>
      <color rgb="FF8EAADC"/>
      <color rgb="FF3366FF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</xdr:row>
      <xdr:rowOff>0</xdr:rowOff>
    </xdr:from>
    <xdr:ext cx="304800" cy="314573"/>
    <xdr:sp macro="" textlink="">
      <xdr:nvSpPr>
        <xdr:cNvPr id="2" name="AutoShape 1" descr="data:image/png;base64,iVBORw0KGgoAAAANSUhEUgAAAFgAAAAjCAYAAAAQcM02AAAKFUlEQVRoQ+2ae3BU9RXHP7t7776y2Vc27/ASCOGhQBFlIgGitagdraOMth1l0BZLW/Ufp/ioD0Zq0erY99iZOtIRp9OO0ocPtFXoiA8UASEgYSQSInltNptssu/du3s7v10yDZrd7GY3okzPzM7eP+7vd8753nPP+Z7zu5pkMqnyf5k0BDTZAFZVCCvQEVRp6U/gCSRwWXQsrdQxw6JBq5k0u86ZjbMC3DYMT7XGiSkKa2YakbUanm8LI0tabptnYJblnMFh0hzJCrAnAi92KLzbFcXtU4gCV802s2amzBQz+GLgDsFAOIFR1hKOJRidcGwmCb2k4g0ksBolzDLYZCiVQa+bNJ++VBtnBXjE0sEYvNUH+zxJBoIJOoajeH0RAkqCHl+ESFQZ0ykNKjbC+DCjI4ldilNaVkYp4DBqmV9lYKbLQIVJS5kA36jFLGuwyBpseg3y6RQkaUEzgXQUTUAsCUoSQuJfBWFqQvzHk1gklaACFgmG42CVwa+AU6+hxqJF6C1UcgJYKGnxJNj+iYJskmis0vG3o8NsO9iPPxwr1IYz1pskCb1Oh9msp8FhpMpuRKdLo7vApmFetYGhcGaV4XiCnlCS3qiGIz1BjrkDxEYFQDAeR0kms9o83VHCE9dM4brawl3LGWARCS0DsNsN1WZYVg5PH/Dz9AEPnlBxQc7kllajYbxATqoqhdIii0Hi7lXT+OkSuWCEcwZYaDo6BId90B2CxQ6oMcHGXR52fDyIksgeFQVb+gVuYJR1fHdxFY81lVJmKExxXgAfGYL3vOkcJorZ6io46Ye7/t1FS7cfQevOBTHpJVbVl/GLJgfzHYV5lBfAEQX2DkBXCHpD0FQBCx3wugc2vtLNsT4/4hU9F8Rp1nPnJXU8uFRfkDt5ATySJj4aSldmdxiurIU5Vni0RWHLGyfxi6eQh8haLRV2MzZL2hFBre0mCUmnpTesEDmdeoaCcYb8UQKx3PK92NcgSRj0OmS9jkhEQRFGj5JgLJY1X9dYjWy6rI7vz5Xy8OjMW/MGOBCH3R4IKWDQwXQz1FvTm96+O8if93en+HCuYjbI3LSonHsusjK9FOIJUh2ioE+isI5IMAGb3wnyzL5TY24tHkiN3czKGRa+MaOEWXY5RbuExAHBuAT1Fvxb4PxaZ4Jfvt1D50BwzLdOFFPxgOrsBh5oruTb5+mRJ8Dd8wZYGLx/EA4MgkuGcgNc4EhzyH1eWPePLlrd/rwq+YIaG1tWlXPlNClr+33fnihPvNlxBs0SzKLSZuSqBicbFpeyJEPOFC9C+3CSF4+HePaon6O9/pwL81SHmXtXVrNujpwKqnxkQgCL1LCjCwSK3hhcUQ1z7aDTwj17ovxqdwexPFiF3WJkY2M5t51fgjNL1RbNzrqX3ZzsHcRuMlJbXsIPlpbz4zmZXRazlA8GYHtriBcOuekJiH40f7mg1saDzdVcNzW/tRMCWKho8cHhYfDHwayDq2vAoYfOANz4qpc9xz15WXLprDI2NTlZXp05RIai8JO9MbRqkg1z9cxxaDFlSI9dQXjuWJhtLQO0eYLEPpN/8zIOUvx7YY2Vzc2VfHNa7mE8YYAHotDqS+fJDwdhmQuWukDWwmMtCve+3JaXD9XOEu5rdLFuromSAvj9yeEkz7ZG+Gurj/b+EJFYfkU3m9E6jYbl02xsXuVieU1uhW/CAKdy8QCYtNAegr4YrKmDUglOBWHD7gCvftiZM8j2EiO3X+zijkUWyo05L/vcjZ1h+MvxKFv3e/nEEySuJPKqB7lovrqhjEdWuVjgHK+vhIIAFl3drh64rBJ2uaGxHBY601H8zEm4a3s7Q9Hxc55RklBVlRX1ZWxZ6eRrzlzczH6PeMhPHgiwdb+H4dD4NuSjUdh79yUV3HGhNWvNEHsWBLAoIM93gE0CiwydMbjudBSLUeflf/fS0p57Lp5TbePxZhdXTJWzTrLahlV+fyTM2nozi12ZoRFUrzuY5P3eBE8f8vF+h4+o4IFFkObZ6ZrRVJU9HxcEsLDz3X7Y3QtX1cCpACmHq0xpLvvwoQSbXjmeszuiObhhSRUPLbMyS8w0M4g3orL+zRA7D3dz57Jqbp5not6Z3VHBfJ4/EWNbyyCHTg0VXPRqnBYeaipjbYMpK3UrGGCBwbMn0hEsqeCOw9rp6Sbkj21JNv6zI6c0MYLlomobv77cRWOtzOkp5edgFoRgZ0+S9Tt66e73U2szc/OFFdw4U+b8suxDXAH0f3rhmUM+9pzwEoyINmRismZRBQ8vd9JwutEaa5eiACyK3c4eON8BB7zwrTpY4IBXOpP86FU3pzxDOXtQopd5oLmaW+ebcWUodmLcEYir3PpGkO0H04VUlJtpdhP3NlawfpFpXH1iGP/kR0meO9jPsa6BCQ2qlk138sSlZan5eCYpCsAiov7wcbrZ6AlCZwTuqBenBCrX7vDxwcfucR0efUPjTCc/XOxkvkuiP6Bg1usoMfzvkNUhQzSh8vDeMNv2fnrG3iZJS0NFCdfOtXPpVCNi9BgfY5IaAsTzEyclb/XE+e0eD13e4bzsrLWb+dmqCm6oN2bk40UBWFglpmt7ehVWVOt46riGxkq42Kmy7jU/2w9352W4uFmcagjeGVGU1LVoiYVYSR9nCMw8SnbCLGm1KXYi1orrEYkmxNlheupnEKcnJj2RSJywkh9nFjXjpiVV3L/MyowMNaNoAPtjsG8wPYjf2QcH+2HDbJXfHU3w2Ov5NR15P42zuGB+eSk/by7n69P1Y0Zx0QAWAfGvTvHqwuop8MhhuNCuMhRNsm577kziLGI1YdWrGyp5dIWVha7P5+KiASysO+KDl07Bd2aAKM5veKDOkOT+t7wc/dQ7YQe+7AutZj2bVlZxy3wzts/M54sKsGg8/nQiTdfWz4G3+1R2dSfYus9NR58/Ven1kg5Z1iGKkd2YWz8/HE9/byHmzCa9Dp8/Snyck+FsD0XkY4OwwSBRaZGpEj+rnupSGZMuPTv+bEoNq9ATTRKMJlJFszeQwCMOAMJxhqIJnHYzm5ucXDNNPiNVFBVg4VS7H15rj3H9bD0nA0nWvuxBk1BYep6dxrqS1BGTEKMOak1QYUp/qyBqWLaPUQIx6IuCOwKDEWj1QyKp4hmOEVZU2obExzERQqF4inKN9GsCLEkDJWaJSruRGTYDi2sMXOTSpviraOsLERFU/WLw5Ye4kj5Gs46K4qIDLCJty2GYYoMLSlXe86qsqNAyz1aIG2OvFUAKfYJRjAZ19LXIiqJhEZ3lyH/xLcm8Y9EBFqoODcILHXD91PRAfn8/3DKLgqZkXyQoxdQ1KQCH4/Cb41ApwyWV8FIXLCmDlRXFNP2rsdekACxcf8cD7/bB92am+bEYzl9TR0ZC/tWAK38rJw1gkRvFaYcoIqLqDsfAYSi8qOTv4tldMWkAn123vjza/wsWDiprf+6l0wAAAABJRU5ErkJggg==">
          <a:extLst>
            <a:ext uri="{FF2B5EF4-FFF2-40B4-BE49-F238E27FC236}">
              <a16:creationId xmlns:a16="http://schemas.microsoft.com/office/drawing/2014/main" id="{C49E37F7-740D-43EE-AB7F-D55F0F0A6042}"/>
            </a:ext>
          </a:extLst>
        </xdr:cNvPr>
        <xdr:cNvSpPr>
          <a:spLocks noChangeAspect="1" noChangeArrowheads="1"/>
        </xdr:cNvSpPr>
      </xdr:nvSpPr>
      <xdr:spPr bwMode="auto">
        <a:xfrm>
          <a:off x="14493240" y="3025140"/>
          <a:ext cx="304800" cy="314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381000</xdr:colOff>
      <xdr:row>2</xdr:row>
      <xdr:rowOff>63500</xdr:rowOff>
    </xdr:from>
    <xdr:to>
      <xdr:col>4</xdr:col>
      <xdr:colOff>3011563</xdr:colOff>
      <xdr:row>4</xdr:row>
      <xdr:rowOff>152400</xdr:rowOff>
    </xdr:to>
    <xdr:pic>
      <xdr:nvPicPr>
        <xdr:cNvPr id="3" name="Picture 10" descr="C:\Users\test\Pictures\새 폴더\2241.jpg">
          <a:extLst>
            <a:ext uri="{FF2B5EF4-FFF2-40B4-BE49-F238E27FC236}">
              <a16:creationId xmlns:a16="http://schemas.microsoft.com/office/drawing/2014/main" id="{2F456CFC-3AC2-4D75-AE46-247615C67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14220"/>
          <a:ext cx="17123803" cy="223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314573</xdr:rowOff>
    </xdr:to>
    <xdr:sp macro="" textlink="">
      <xdr:nvSpPr>
        <xdr:cNvPr id="2" name="AutoShape 1" descr="data:image/png;base64,iVBORw0KGgoAAAANSUhEUgAAAFgAAAAjCAYAAAAQcM02AAAKFUlEQVRoQ+2ae3BU9RXHP7t7776y2Vc27/ASCOGhQBFlIgGitagdraOMth1l0BZLW/Ufp/ioD0Zq0erY99iZOtIRp9OO0ocPtFXoiA8UASEgYSQSInltNptssu/du3s7v10yDZrd7GY3okzPzM7eP+7vd8753nPP+Z7zu5pkMqnyf5k0BDTZAFZVCCvQEVRp6U/gCSRwWXQsrdQxw6JBq5k0u86ZjbMC3DYMT7XGiSkKa2YakbUanm8LI0tabptnYJblnMFh0hzJCrAnAi92KLzbFcXtU4gCV802s2amzBQz+GLgDsFAOIFR1hKOJRidcGwmCb2k4g0ksBolzDLYZCiVQa+bNJ++VBtnBXjE0sEYvNUH+zxJBoIJOoajeH0RAkqCHl+ESFQZ0ykNKjbC+DCjI4ldilNaVkYp4DBqmV9lYKbLQIVJS5kA36jFLGuwyBpseg3y6RQkaUEzgXQUTUAsCUoSQuJfBWFqQvzHk1gklaACFgmG42CVwa+AU6+hxqJF6C1UcgJYKGnxJNj+iYJskmis0vG3o8NsO9iPPxwr1IYz1pskCb1Oh9msp8FhpMpuRKdLo7vApmFetYGhcGaV4XiCnlCS3qiGIz1BjrkDxEYFQDAeR0kms9o83VHCE9dM4brawl3LGWARCS0DsNsN1WZYVg5PH/Dz9AEPnlBxQc7kllajYbxATqoqhdIii0Hi7lXT+OkSuWCEcwZYaDo6BId90B2CxQ6oMcHGXR52fDyIksgeFQVb+gVuYJR1fHdxFY81lVJmKExxXgAfGYL3vOkcJorZ6io46Ye7/t1FS7cfQevOBTHpJVbVl/GLJgfzHYV5lBfAEQX2DkBXCHpD0FQBCx3wugc2vtLNsT4/4hU9F8Rp1nPnJXU8uFRfkDt5ATySJj4aSldmdxiurIU5Vni0RWHLGyfxi6eQh8haLRV2MzZL2hFBre0mCUmnpTesEDmdeoaCcYb8UQKx3PK92NcgSRj0OmS9jkhEQRFGj5JgLJY1X9dYjWy6rI7vz5Xy8OjMW/MGOBCH3R4IKWDQwXQz1FvTm96+O8if93en+HCuYjbI3LSonHsusjK9FOIJUh2ioE+isI5IMAGb3wnyzL5TY24tHkiN3czKGRa+MaOEWXY5RbuExAHBuAT1Fvxb4PxaZ4Jfvt1D50BwzLdOFFPxgOrsBh5oruTb5+mRJ8Dd8wZYGLx/EA4MgkuGcgNc4EhzyH1eWPePLlrd/rwq+YIaG1tWlXPlNClr+33fnihPvNlxBs0SzKLSZuSqBicbFpeyJEPOFC9C+3CSF4+HePaon6O9/pwL81SHmXtXVrNujpwKqnxkQgCL1LCjCwSK3hhcUQ1z7aDTwj17ovxqdwexPFiF3WJkY2M5t51fgjNL1RbNzrqX3ZzsHcRuMlJbXsIPlpbz4zmZXRazlA8GYHtriBcOuekJiH40f7mg1saDzdVcNzW/tRMCWKho8cHhYfDHwayDq2vAoYfOANz4qpc9xz15WXLprDI2NTlZXp05RIai8JO9MbRqkg1z9cxxaDFlSI9dQXjuWJhtLQO0eYLEPpN/8zIOUvx7YY2Vzc2VfHNa7mE8YYAHotDqS+fJDwdhmQuWukDWwmMtCve+3JaXD9XOEu5rdLFuromSAvj9yeEkz7ZG+Gurj/b+EJFYfkU3m9E6jYbl02xsXuVieU1uhW/CAKdy8QCYtNAegr4YrKmDUglOBWHD7gCvftiZM8j2EiO3X+zijkUWyo05L/vcjZ1h+MvxKFv3e/nEEySuJPKqB7lovrqhjEdWuVjgHK+vhIIAFl3drh64rBJ2uaGxHBY601H8zEm4a3s7Q9Hxc55RklBVlRX1ZWxZ6eRrzlzczH6PeMhPHgiwdb+H4dD4NuSjUdh79yUV3HGhNWvNEHsWBLAoIM93gE0CiwydMbjudBSLUeflf/fS0p57Lp5TbePxZhdXTJWzTrLahlV+fyTM2nozi12ZoRFUrzuY5P3eBE8f8vF+h4+o4IFFkObZ6ZrRVJU9HxcEsLDz3X7Y3QtX1cCpACmHq0xpLvvwoQSbXjmeszuiObhhSRUPLbMyS8w0M4g3orL+zRA7D3dz57Jqbp5not6Z3VHBfJ4/EWNbyyCHTg0VXPRqnBYeaipjbYMpK3UrGGCBwbMn0hEsqeCOw9rp6Sbkj21JNv6zI6c0MYLlomobv77cRWOtzOkp5edgFoRgZ0+S9Tt66e73U2szc/OFFdw4U+b8suxDXAH0f3rhmUM+9pzwEoyINmRismZRBQ8vd9JwutEaa5eiACyK3c4eON8BB7zwrTpY4IBXOpP86FU3pzxDOXtQopd5oLmaW+ebcWUodmLcEYir3PpGkO0H04VUlJtpdhP3NlawfpFpXH1iGP/kR0meO9jPsa6BCQ2qlk138sSlZan5eCYpCsAiov7wcbrZ6AlCZwTuqBenBCrX7vDxwcfucR0efUPjTCc/XOxkvkuiP6Bg1usoMfzvkNUhQzSh8vDeMNv2fnrG3iZJS0NFCdfOtXPpVCNi9BgfY5IaAsTzEyclb/XE+e0eD13e4bzsrLWb+dmqCm6oN2bk40UBWFglpmt7ehVWVOt46riGxkq42Kmy7jU/2w9352W4uFmcagjeGVGU1LVoiYVYSR9nCMw8SnbCLGm1KXYi1orrEYkmxNlheupnEKcnJj2RSJywkh9nFjXjpiVV3L/MyowMNaNoAPtjsG8wPYjf2QcH+2HDbJXfHU3w2Ov5NR15P42zuGB+eSk/by7n69P1Y0Zx0QAWAfGvTvHqwuop8MhhuNCuMhRNsm577kziLGI1YdWrGyp5dIWVha7P5+KiASysO+KDl07Bd2aAKM5veKDOkOT+t7wc/dQ7YQe+7AutZj2bVlZxy3wzts/M54sKsGg8/nQiTdfWz4G3+1R2dSfYus9NR58/Ven1kg5Z1iGKkd2YWz8/HE9/byHmzCa9Dp8/Snyck+FsD0XkY4OwwSBRaZGpEj+rnupSGZMuPTv+bEoNq9ATTRKMJlJFszeQwCMOAMJxhqIJnHYzm5ucXDNNPiNVFBVg4VS7H15rj3H9bD0nA0nWvuxBk1BYep6dxrqS1BGTEKMOak1QYUp/qyBqWLaPUQIx6IuCOwKDEWj1QyKp4hmOEVZU2obExzERQqF4inKN9GsCLEkDJWaJSruRGTYDi2sMXOTSpviraOsLERFU/WLw5Ye4kj5Gs46K4qIDLCJty2GYYoMLSlXe86qsqNAyz1aIG2OvFUAKfYJRjAZ19LXIiqJhEZ3lyH/xLcm8Y9EBFqoODcILHXD91PRAfn8/3DKLgqZkXyQoxdQ1KQCH4/Cb41ApwyWV8FIXLCmDlRXFNP2rsdekACxcf8cD7/bB92am+bEYzl9TR0ZC/tWAK38rJw1gkRvFaYcoIqLqDsfAYSi8qOTv4tldMWkAn123vjza/wsWDiprf+6l0wAAAABJRU5ErkJggg==">
          <a:extLst>
            <a:ext uri="{FF2B5EF4-FFF2-40B4-BE49-F238E27FC236}">
              <a16:creationId xmlns:a16="http://schemas.microsoft.com/office/drawing/2014/main" id="{27703A56-49D5-4641-8C8C-369C1C1955E8}"/>
            </a:ext>
          </a:extLst>
        </xdr:cNvPr>
        <xdr:cNvSpPr>
          <a:spLocks noChangeAspect="1" noChangeArrowheads="1"/>
        </xdr:cNvSpPr>
      </xdr:nvSpPr>
      <xdr:spPr bwMode="auto">
        <a:xfrm>
          <a:off x="24223980" y="2926080"/>
          <a:ext cx="304800" cy="314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571499</xdr:colOff>
      <xdr:row>3</xdr:row>
      <xdr:rowOff>285750</xdr:rowOff>
    </xdr:from>
    <xdr:to>
      <xdr:col>4</xdr:col>
      <xdr:colOff>7827142</xdr:colOff>
      <xdr:row>3</xdr:row>
      <xdr:rowOff>3143250</xdr:rowOff>
    </xdr:to>
    <xdr:pic>
      <xdr:nvPicPr>
        <xdr:cNvPr id="3" name="Picture 10" descr="C:\Users\test\Pictures\새 폴더\2241.jpg">
          <a:extLst>
            <a:ext uri="{FF2B5EF4-FFF2-40B4-BE49-F238E27FC236}">
              <a16:creationId xmlns:a16="http://schemas.microsoft.com/office/drawing/2014/main" id="{9157A34E-D340-406A-9F96-5982937CA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19" y="3211830"/>
          <a:ext cx="21825083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304800" cy="314573"/>
    <xdr:sp macro="" textlink="">
      <xdr:nvSpPr>
        <xdr:cNvPr id="2" name="AutoShape 1" descr="data:image/png;base64,iVBORw0KGgoAAAANSUhEUgAAAFgAAAAjCAYAAAAQcM02AAAKFUlEQVRoQ+2ae3BU9RXHP7t7776y2Vc27/ASCOGhQBFlIgGitagdraOMth1l0BZLW/Ufp/ioD0Zq0erY99iZOtIRp9OO0ocPtFXoiA8UASEgYSQSInltNptssu/du3s7v10yDZrd7GY3okzPzM7eP+7vd8753nPP+Z7zu5pkMqnyf5k0BDTZAFZVCCvQEVRp6U/gCSRwWXQsrdQxw6JBq5k0u86ZjbMC3DYMT7XGiSkKa2YakbUanm8LI0tabptnYJblnMFh0hzJCrAnAi92KLzbFcXtU4gCV802s2amzBQz+GLgDsFAOIFR1hKOJRidcGwmCb2k4g0ksBolzDLYZCiVQa+bNJ++VBtnBXjE0sEYvNUH+zxJBoIJOoajeH0RAkqCHl+ESFQZ0ykNKjbC+DCjI4ldilNaVkYp4DBqmV9lYKbLQIVJS5kA36jFLGuwyBpseg3y6RQkaUEzgXQUTUAsCUoSQuJfBWFqQvzHk1gklaACFgmG42CVwa+AU6+hxqJF6C1UcgJYKGnxJNj+iYJskmis0vG3o8NsO9iPPxwr1IYz1pskCb1Oh9msp8FhpMpuRKdLo7vApmFetYGhcGaV4XiCnlCS3qiGIz1BjrkDxEYFQDAeR0kms9o83VHCE9dM4brawl3LGWARCS0DsNsN1WZYVg5PH/Dz9AEPnlBxQc7kllajYbxATqoqhdIii0Hi7lXT+OkSuWCEcwZYaDo6BId90B2CxQ6oMcHGXR52fDyIksgeFQVb+gVuYJR1fHdxFY81lVJmKExxXgAfGYL3vOkcJorZ6io46Ye7/t1FS7cfQevOBTHpJVbVl/GLJgfzHYV5lBfAEQX2DkBXCHpD0FQBCx3wugc2vtLNsT4/4hU9F8Rp1nPnJXU8uFRfkDt5ATySJj4aSldmdxiurIU5Vni0RWHLGyfxi6eQh8haLRV2MzZL2hFBre0mCUmnpTesEDmdeoaCcYb8UQKx3PK92NcgSRj0OmS9jkhEQRFGj5JgLJY1X9dYjWy6rI7vz5Xy8OjMW/MGOBCH3R4IKWDQwXQz1FvTm96+O8if93en+HCuYjbI3LSonHsusjK9FOIJUh2ioE+isI5IMAGb3wnyzL5TY24tHkiN3czKGRa+MaOEWXY5RbuExAHBuAT1Fvxb4PxaZ4Jfvt1D50BwzLdOFFPxgOrsBh5oruTb5+mRJ8Dd8wZYGLx/EA4MgkuGcgNc4EhzyH1eWPePLlrd/rwq+YIaG1tWlXPlNClr+33fnihPvNlxBs0SzKLSZuSqBicbFpeyJEPOFC9C+3CSF4+HePaon6O9/pwL81SHmXtXVrNujpwKqnxkQgCL1LCjCwSK3hhcUQ1z7aDTwj17ovxqdwexPFiF3WJkY2M5t51fgjNL1RbNzrqX3ZzsHcRuMlJbXsIPlpbz4zmZXRazlA8GYHtriBcOuekJiH40f7mg1saDzdVcNzW/tRMCWKho8cHhYfDHwayDq2vAoYfOANz4qpc9xz15WXLprDI2NTlZXp05RIai8JO9MbRqkg1z9cxxaDFlSI9dQXjuWJhtLQO0eYLEPpN/8zIOUvx7YY2Vzc2VfHNa7mE8YYAHotDqS+fJDwdhmQuWukDWwmMtCve+3JaXD9XOEu5rdLFuromSAvj9yeEkz7ZG+Gurj/b+EJFYfkU3m9E6jYbl02xsXuVieU1uhW/CAKdy8QCYtNAegr4YrKmDUglOBWHD7gCvftiZM8j2EiO3X+zijkUWyo05L/vcjZ1h+MvxKFv3e/nEEySuJPKqB7lovrqhjEdWuVjgHK+vhIIAFl3drh64rBJ2uaGxHBY601H8zEm4a3s7Q9Hxc55RklBVlRX1ZWxZ6eRrzlzczH6PeMhPHgiwdb+H4dD4NuSjUdh79yUV3HGhNWvNEHsWBLAoIM93gE0CiwydMbjudBSLUeflf/fS0p57Lp5TbePxZhdXTJWzTrLahlV+fyTM2nozi12ZoRFUrzuY5P3eBE8f8vF+h4+o4IFFkObZ6ZrRVJU9HxcEsLDz3X7Y3QtX1cCpACmHq0xpLvvwoQSbXjmeszuiObhhSRUPLbMyS8w0M4g3orL+zRA7D3dz57Jqbp5not6Z3VHBfJ4/EWNbyyCHTg0VXPRqnBYeaipjbYMpK3UrGGCBwbMn0hEsqeCOw9rp6Sbkj21JNv6zI6c0MYLlomobv77cRWOtzOkp5edgFoRgZ0+S9Tt66e73U2szc/OFFdw4U+b8suxDXAH0f3rhmUM+9pzwEoyINmRismZRBQ8vd9JwutEaa5eiACyK3c4eON8BB7zwrTpY4IBXOpP86FU3pzxDOXtQopd5oLmaW+ebcWUodmLcEYir3PpGkO0H04VUlJtpdhP3NlawfpFpXH1iGP/kR0meO9jPsa6BCQ2qlk138sSlZan5eCYpCsAiov7wcbrZ6AlCZwTuqBenBCrX7vDxwcfucR0efUPjTCc/XOxkvkuiP6Bg1usoMfzvkNUhQzSh8vDeMNv2fnrG3iZJS0NFCdfOtXPpVCNi9BgfY5IaAsTzEyclb/XE+e0eD13e4bzsrLWb+dmqCm6oN2bk40UBWFglpmt7ehVWVOt46riGxkq42Kmy7jU/2w9352W4uFmcagjeGVGU1LVoiYVYSR9nCMw8SnbCLGm1KXYi1orrEYkmxNlheupnEKcnJj2RSJywkh9nFjXjpiVV3L/MyowMNaNoAPtjsG8wPYjf2QcH+2HDbJXfHU3w2Ov5NR15P42zuGB+eSk/by7n69P1Y0Zx0QAWAfGvTvHqwuop8MhhuNCuMhRNsm577kziLGI1YdWrGyp5dIWVha7P5+KiASysO+KDl07Bd2aAKM5veKDOkOT+t7wc/dQ7YQe+7AutZj2bVlZxy3wzts/M54sKsGg8/nQiTdfWz4G3+1R2dSfYus9NR58/Ven1kg5Z1iGKkd2YWz8/HE9/byHmzCa9Dp8/Snyck+FsD0XkY4OwwSBRaZGpEj+rnupSGZMuPTv+bEoNq9ATTRKMJlJFszeQwCMOAMJxhqIJnHYzm5ucXDNNPiNVFBVg4VS7H15rj3H9bD0nA0nWvuxBk1BYep6dxrqS1BGTEKMOak1QYUp/qyBqWLaPUQIx6IuCOwKDEWj1QyKp4hmOEVZU2obExzERQqF4inKN9GsCLEkDJWaJSruRGTYDi2sMXOTSpviraOsLERFU/WLw5Ye4kj5Gs46K4qIDLCJty2GYYoMLSlXe86qsqNAyz1aIG2OvFUAKfYJRjAZ19LXIiqJhEZ3lyH/xLcm8Y9EBFqoODcILHXD91PRAfn8/3DKLgqZkXyQoxdQ1KQCH4/Cb41ApwyWV8FIXLCmDlRXFNP2rsdekACxcf8cD7/bB92am+bEYzl9TR0ZC/tWAK38rJw1gkRvFaYcoIqLqDsfAYSi8qOTv4tldMWkAn123vjza/wsWDiprf+6l0wAAAABJRU5ErkJggg==">
          <a:extLst>
            <a:ext uri="{FF2B5EF4-FFF2-40B4-BE49-F238E27FC236}">
              <a16:creationId xmlns:a16="http://schemas.microsoft.com/office/drawing/2014/main" id="{5ADAFC9F-4C52-4181-8CF3-A8CC91BE1296}"/>
            </a:ext>
          </a:extLst>
        </xdr:cNvPr>
        <xdr:cNvSpPr>
          <a:spLocks noChangeAspect="1" noChangeArrowheads="1"/>
        </xdr:cNvSpPr>
      </xdr:nvSpPr>
      <xdr:spPr bwMode="auto">
        <a:xfrm>
          <a:off x="2057400" y="0"/>
          <a:ext cx="304800" cy="314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14573"/>
    <xdr:sp macro="" textlink="">
      <xdr:nvSpPr>
        <xdr:cNvPr id="3" name="AutoShape 1" descr="data:image/png;base64,iVBORw0KGgoAAAANSUhEUgAAAFgAAAAjCAYAAAAQcM02AAAKFUlEQVRoQ+2ae3BU9RXHP7t7776y2Vc27/ASCOGhQBFlIgGitagdraOMth1l0BZLW/Ufp/ioD0Zq0erY99iZOtIRp9OO0ocPtFXoiA8UASEgYSQSInltNptssu/du3s7v10yDZrd7GY3okzPzM7eP+7vd8753nPP+Z7zu5pkMqnyf5k0BDTZAFZVCCvQEVRp6U/gCSRwWXQsrdQxw6JBq5k0u86ZjbMC3DYMT7XGiSkKa2YakbUanm8LI0tabptnYJblnMFh0hzJCrAnAi92KLzbFcXtU4gCV802s2amzBQz+GLgDsFAOIFR1hKOJRidcGwmCb2k4g0ksBolzDLYZCiVQa+bNJ++VBtnBXjE0sEYvNUH+zxJBoIJOoajeH0RAkqCHl+ESFQZ0ykNKjbC+DCjI4ldilNaVkYp4DBqmV9lYKbLQIVJS5kA36jFLGuwyBpseg3y6RQkaUEzgXQUTUAsCUoSQuJfBWFqQvzHk1gklaACFgmG42CVwa+AU6+hxqJF6C1UcgJYKGnxJNj+iYJskmis0vG3o8NsO9iPPxwr1IYz1pskCb1Oh9msp8FhpMpuRKdLo7vApmFetYGhcGaV4XiCnlCS3qiGIz1BjrkDxEYFQDAeR0kms9o83VHCE9dM4brawl3LGWARCS0DsNsN1WZYVg5PH/Dz9AEPnlBxQc7kllajYbxATqoqhdIii0Hi7lXT+OkSuWCEcwZYaDo6BId90B2CxQ6oMcHGXR52fDyIksgeFQVb+gVuYJR1fHdxFY81lVJmKExxXgAfGYL3vOkcJorZ6io46Ye7/t1FS7cfQevOBTHpJVbVl/GLJgfzHYV5lBfAEQX2DkBXCHpD0FQBCx3wugc2vtLNsT4/4hU9F8Rp1nPnJXU8uFRfkDt5ATySJj4aSldmdxiurIU5Vni0RWHLGyfxi6eQh8haLRV2MzZL2hFBre0mCUmnpTesEDmdeoaCcYb8UQKx3PK92NcgSRj0OmS9jkhEQRFGj5JgLJY1X9dYjWy6rI7vz5Xy8OjMW/MGOBCH3R4IKWDQwXQz1FvTm96+O8if93en+HCuYjbI3LSonHsusjK9FOIJUh2ioE+isI5IMAGb3wnyzL5TY24tHkiN3czKGRa+MaOEWXY5RbuExAHBuAT1Fvxb4PxaZ4Jfvt1D50BwzLdOFFPxgOrsBh5oruTb5+mRJ8Dd8wZYGLx/EA4MgkuGcgNc4EhzyH1eWPePLlrd/rwq+YIaG1tWlXPlNClr+33fnihPvNlxBs0SzKLSZuSqBicbFpeyJEPOFC9C+3CSF4+HePaon6O9/pwL81SHmXtXVrNujpwKqnxkQgCL1LCjCwSK3hhcUQ1z7aDTwj17ovxqdwexPFiF3WJkY2M5t51fgjNL1RbNzrqX3ZzsHcRuMlJbXsIPlpbz4zmZXRazlA8GYHtriBcOuekJiH40f7mg1saDzdVcNzW/tRMCWKho8cHhYfDHwayDq2vAoYfOANz4qpc9xz15WXLprDI2NTlZXp05RIai8JO9MbRqkg1z9cxxaDFlSI9dQXjuWJhtLQO0eYLEPpN/8zIOUvx7YY2Vzc2VfHNa7mE8YYAHotDqS+fJDwdhmQuWukDWwmMtCve+3JaXD9XOEu5rdLFuromSAvj9yeEkz7ZG+Gurj/b+EJFYfkU3m9E6jYbl02xsXuVieU1uhW/CAKdy8QCYtNAegr4YrKmDUglOBWHD7gCvftiZM8j2EiO3X+zijkUWyo05L/vcjZ1h+MvxKFv3e/nEEySuJPKqB7lovrqhjEdWuVjgHK+vhIIAFl3drh64rBJ2uaGxHBY601H8zEm4a3s7Q9Hxc55RklBVlRX1ZWxZ6eRrzlzczH6PeMhPHgiwdb+H4dD4NuSjUdh79yUV3HGhNWvNEHsWBLAoIM93gE0CiwydMbjudBSLUeflf/fS0p57Lp5TbePxZhdXTJWzTrLahlV+fyTM2nozi12ZoRFUrzuY5P3eBE8f8vF+h4+o4IFFkObZ6ZrRVJU9HxcEsLDz3X7Y3QtX1cCpACmHq0xpLvvwoQSbXjmeszuiObhhSRUPLbMyS8w0M4g3orL+zRA7D3dz57Jqbp5not6Z3VHBfJ4/EWNbyyCHTg0VXPRqnBYeaipjbYMpK3UrGGCBwbMn0hEsqeCOw9rp6Sbkj21JNv6zI6c0MYLlomobv77cRWOtzOkp5edgFoRgZ0+S9Tt66e73U2szc/OFFdw4U+b8suxDXAH0f3rhmUM+9pzwEoyINmRismZRBQ8vd9JwutEaa5eiACyK3c4eON8BB7zwrTpY4IBXOpP86FU3pzxDOXtQopd5oLmaW+ebcWUodmLcEYir3PpGkO0H04VUlJtpdhP3NlawfpFpXH1iGP/kR0meO9jPsa6BCQ2qlk138sSlZan5eCYpCsAiov7wcbrZ6AlCZwTuqBenBCrX7vDxwcfucR0efUPjTCc/XOxkvkuiP6Bg1usoMfzvkNUhQzSh8vDeMNv2fnrG3iZJS0NFCdfOtXPpVCNi9BgfY5IaAsTzEyclb/XE+e0eD13e4bzsrLWb+dmqCm6oN2bk40UBWFglpmt7ehVWVOt46riGxkq42Kmy7jU/2w9352W4uFmcagjeGVGU1LVoiYVYSR9nCMw8SnbCLGm1KXYi1orrEYkmxNlheupnEKcnJj2RSJywkh9nFjXjpiVV3L/MyowMNaNoAPtjsG8wPYjf2QcH+2HDbJXfHU3w2Ov5NR15P42zuGB+eSk/by7n69P1Y0Zx0QAWAfGvTvHqwuop8MhhuNCuMhRNsm577kziLGI1YdWrGyp5dIWVha7P5+KiASysO+KDl07Bd2aAKM5veKDOkOT+t7wc/dQ7YQe+7AutZj2bVlZxy3wzts/M54sKsGg8/nQiTdfWz4G3+1R2dSfYus9NR58/Ven1kg5Z1iGKkd2YWz8/HE9/byHmzCa9Dp8/Snyck+FsD0XkY4OwwSBRaZGpEj+rnupSGZMuPTv+bEoNq9ATTRKMJlJFszeQwCMOAMJxhqIJnHYzm5ucXDNNPiNVFBVg4VS7H15rj3H9bD0nA0nWvuxBk1BYep6dxrqS1BGTEKMOak1QYUp/qyBqWLaPUQIx6IuCOwKDEWj1QyKp4hmOEVZU2obExzERQqF4inKN9GsCLEkDJWaJSruRGTYDi2sMXOTSpviraOsLERFU/WLw5Ye4kj5Gs46K4qIDLCJty2GYYoMLSlXe86qsqNAyz1aIG2OvFUAKfYJRjAZ19LXIiqJhEZ3lyH/xLcm8Y9EBFqoODcILHXD91PRAfn8/3DKLgqZkXyQoxdQ1KQCH4/Cb41ApwyWV8FIXLCmDlRXFNP2rsdekACxcf8cD7/bB92am+bEYzl9TR0ZC/tWAK38rJw1gkRvFaYcoIqLqDsfAYSi8qOTv4tldMWkAn123vjza/wsWDiprf+6l0wAAAABJRU5ErkJggg==">
          <a:extLst>
            <a:ext uri="{FF2B5EF4-FFF2-40B4-BE49-F238E27FC236}">
              <a16:creationId xmlns:a16="http://schemas.microsoft.com/office/drawing/2014/main" id="{4B3AC59A-BD85-4BEE-B7CD-34CA9B40BB24}"/>
            </a:ext>
          </a:extLst>
        </xdr:cNvPr>
        <xdr:cNvSpPr>
          <a:spLocks noChangeAspect="1" noChangeArrowheads="1"/>
        </xdr:cNvSpPr>
      </xdr:nvSpPr>
      <xdr:spPr bwMode="auto">
        <a:xfrm>
          <a:off x="2057400" y="238125"/>
          <a:ext cx="304800" cy="314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349250</xdr:colOff>
      <xdr:row>0</xdr:row>
      <xdr:rowOff>396875</xdr:rowOff>
    </xdr:from>
    <xdr:ext cx="19556357" cy="2571750"/>
    <xdr:pic>
      <xdr:nvPicPr>
        <xdr:cNvPr id="4" name="Picture 10" descr="C:\Users\test\Pictures\새 폴더\2241.jpg">
          <a:extLst>
            <a:ext uri="{FF2B5EF4-FFF2-40B4-BE49-F238E27FC236}">
              <a16:creationId xmlns:a16="http://schemas.microsoft.com/office/drawing/2014/main" id="{3105D96A-3242-49FA-A5A6-79A115BF4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34950"/>
          <a:ext cx="19556357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304800" cy="225673"/>
    <xdr:sp macro="" textlink="">
      <xdr:nvSpPr>
        <xdr:cNvPr id="2" name="AutoShape 1" descr="data:image/png;base64,iVBORw0KGgoAAAANSUhEUgAAAFgAAAAjCAYAAAAQcM02AAAKFUlEQVRoQ+2ae3BU9RXHP7t7776y2Vc27/ASCOGhQBFlIgGitagdraOMth1l0BZLW/Ufp/ioD0Zq0erY99iZOtIRp9OO0ocPtFXoiA8UASEgYSQSInltNptssu/du3s7v10yDZrd7GY3okzPzM7eP+7vd8753nPP+Z7zu5pkMqnyf5k0BDTZAFZVCCvQEVRp6U/gCSRwWXQsrdQxw6JBq5k0u86ZjbMC3DYMT7XGiSkKa2YakbUanm8LI0tabptnYJblnMFh0hzJCrAnAi92KLzbFcXtU4gCV802s2amzBQz+GLgDsFAOIFR1hKOJRidcGwmCb2k4g0ksBolzDLYZCiVQa+bNJ++VBtnBXjE0sEYvNUH+zxJBoIJOoajeH0RAkqCHl+ESFQZ0ykNKjbC+DCjI4ldilNaVkYp4DBqmV9lYKbLQIVJS5kA36jFLGuwyBpseg3y6RQkaUEzgXQUTUAsCUoSQuJfBWFqQvzHk1gklaACFgmG42CVwa+AU6+hxqJF6C1UcgJYKGnxJNj+iYJskmis0vG3o8NsO9iPPxwr1IYz1pskCb1Oh9msp8FhpMpuRKdLo7vApmFetYGhcGaV4XiCnlCS3qiGIz1BjrkDxEYFQDAeR0kms9o83VHCE9dM4brawl3LGWARCS0DsNsN1WZYVg5PH/Dz9AEPnlBxQc7kllajYbxATqoqhdIii0Hi7lXT+OkSuWCEcwZYaDo6BId90B2CxQ6oMcHGXR52fDyIksgeFQVb+gVuYJR1fHdxFY81lVJmKExxXgAfGYL3vOkcJorZ6io46Ye7/t1FS7cfQevOBTHpJVbVl/GLJgfzHYV5lBfAEQX2DkBXCHpD0FQBCx3wugc2vtLNsT4/4hU9F8Rp1nPnJXU8uFRfkDt5ATySJj4aSldmdxiurIU5Vni0RWHLGyfxi6eQh8haLRV2MzZL2hFBre0mCUmnpTesEDmdeoaCcYb8UQKx3PK92NcgSRj0OmS9jkhEQRFGj5JgLJY1X9dYjWy6rI7vz5Xy8OjMW/MGOBCH3R4IKWDQwXQz1FvTm96+O8if93en+HCuYjbI3LSonHsusjK9FOIJUh2ioE+isI5IMAGb3wnyzL5TY24tHkiN3czKGRa+MaOEWXY5RbuExAHBuAT1Fvxb4PxaZ4Jfvt1D50BwzLdOFFPxgOrsBh5oruTb5+mRJ8Dd8wZYGLx/EA4MgkuGcgNc4EhzyH1eWPePLlrd/rwq+YIaG1tWlXPlNClr+33fnihPvNlxBs0SzKLSZuSqBicbFpeyJEPOFC9C+3CSF4+HePaon6O9/pwL81SHmXtXVrNujpwKqnxkQgCL1LCjCwSK3hhcUQ1z7aDTwj17ovxqdwexPFiF3WJkY2M5t51fgjNL1RbNzrqX3ZzsHcRuMlJbXsIPlpbz4zmZXRazlA8GYHtriBcOuekJiH40f7mg1saDzdVcNzW/tRMCWKho8cHhYfDHwayDq2vAoYfOANz4qpc9xz15WXLprDI2NTlZXp05RIai8JO9MbRqkg1z9cxxaDFlSI9dQXjuWJhtLQO0eYLEPpN/8zIOUvx7YY2Vzc2VfHNa7mE8YYAHotDqS+fJDwdhmQuWukDWwmMtCve+3JaXD9XOEu5rdLFuromSAvj9yeEkz7ZG+Gurj/b+EJFYfkU3m9E6jYbl02xsXuVieU1uhW/CAKdy8QCYtNAegr4YrKmDUglOBWHD7gCvftiZM8j2EiO3X+zijkUWyo05L/vcjZ1h+MvxKFv3e/nEEySuJPKqB7lovrqhjEdWuVjgHK+vhIIAFl3drh64rBJ2uaGxHBY601H8zEm4a3s7Q9Hxc55RklBVlRX1ZWxZ6eRrzlzczH6PeMhPHgiwdb+H4dD4NuSjUdh79yUV3HGhNWvNEHsWBLAoIM93gE0CiwydMbjudBSLUeflf/fS0p57Lp5TbePxZhdXTJWzTrLahlV+fyTM2nozi12ZoRFUrzuY5P3eBE8f8vF+h4+o4IFFkObZ6ZrRVJU9HxcEsLDz3X7Y3QtX1cCpACmHq0xpLvvwoQSbXjmeszuiObhhSRUPLbMyS8w0M4g3orL+zRA7D3dz57Jqbp5not6Z3VHBfJ4/EWNbyyCHTg0VXPRqnBYeaipjbYMpK3UrGGCBwbMn0hEsqeCOw9rp6Sbkj21JNv6zI6c0MYLlomobv77cRWOtzOkp5edgFoRgZ0+S9Tt66e73U2szc/OFFdw4U+b8suxDXAH0f3rhmUM+9pzwEoyINmRismZRBQ8vd9JwutEaa5eiACyK3c4eON8BB7zwrTpY4IBXOpP86FU3pzxDOXtQopd5oLmaW+ebcWUodmLcEYir3PpGkO0H04VUlJtpdhP3NlawfpFpXH1iGP/kR0meO9jPsa6BCQ2qlk138sSlZan5eCYpCsAiov7wcbrZ6AlCZwTuqBenBCrX7vDxwcfucR0efUPjTCc/XOxkvkuiP6Bg1usoMfzvkNUhQzSh8vDeMNv2fnrG3iZJS0NFCdfOtXPpVCNi9BgfY5IaAsTzEyclb/XE+e0eD13e4bzsrLWb+dmqCm6oN2bk40UBWFglpmt7ehVWVOt46riGxkq42Kmy7jU/2w9352W4uFmcagjeGVGU1LVoiYVYSR9nCMw8SnbCLGm1KXYi1orrEYkmxNlheupnEKcnJj2RSJywkh9nFjXjpiVV3L/MyowMNaNoAPtjsG8wPYjf2QcH+2HDbJXfHU3w2Ov5NR15P42zuGB+eSk/by7n69P1Y0Zx0QAWAfGvTvHqwuop8MhhuNCuMhRNsm577kziLGI1YdWrGyp5dIWVha7P5+KiASysO+KDl07Bd2aAKM5veKDOkOT+t7wc/dQ7YQe+7AutZj2bVlZxy3wzts/M54sKsGg8/nQiTdfWz4G3+1R2dSfYus9NR58/Ven1kg5Z1iGKkd2YWz8/HE9/byHmzCa9Dp8/Snyck+FsD0XkY4OwwSBRaZGpEj+rnupSGZMuPTv+bEoNq9ATTRKMJlJFszeQwCMOAMJxhqIJnHYzm5ucXDNNPiNVFBVg4VS7H15rj3H9bD0nA0nWvuxBk1BYep6dxrqS1BGTEKMOak1QYUp/qyBqWLaPUQIx6IuCOwKDEWj1QyKp4hmOEVZU2obExzERQqF4inKN9GsCLEkDJWaJSruRGTYDi2sMXOTSpviraOsLERFU/WLw5Ye4kj5Gs46K4qIDLCJty2GYYoMLSlXe86qsqNAyz1aIG2OvFUAKfYJRjAZ19LXIiqJhEZ3lyH/xLcm8Y9EBFqoODcILHXD91PRAfn8/3DKLgqZkXyQoxdQ1KQCH4/Cb41ApwyWV8FIXLCmDlRXFNP2rsdekACxcf8cD7/bB92am+bEYzl9TR0ZC/tWAK38rJw1gkRvFaYcoIqLqDsfAYSi8qOTv4tldMWkAn123vjza/wsWDiprf+6l0wAAAABJRU5ErkJggg==">
          <a:extLst>
            <a:ext uri="{FF2B5EF4-FFF2-40B4-BE49-F238E27FC236}">
              <a16:creationId xmlns:a16="http://schemas.microsoft.com/office/drawing/2014/main" id="{FE6DE72C-B769-47C3-A430-E9D769071B42}"/>
            </a:ext>
          </a:extLst>
        </xdr:cNvPr>
        <xdr:cNvSpPr>
          <a:spLocks noChangeAspect="1" noChangeArrowheads="1"/>
        </xdr:cNvSpPr>
      </xdr:nvSpPr>
      <xdr:spPr bwMode="auto">
        <a:xfrm>
          <a:off x="1400175" y="714375"/>
          <a:ext cx="304800" cy="225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2</xdr:row>
      <xdr:rowOff>47625</xdr:rowOff>
    </xdr:from>
    <xdr:ext cx="22093313" cy="3248025"/>
    <xdr:pic>
      <xdr:nvPicPr>
        <xdr:cNvPr id="3" name="Picture 10" descr="C:\Users\test\Pictures\새 폴더\2241.jpg">
          <a:extLst>
            <a:ext uri="{FF2B5EF4-FFF2-40B4-BE49-F238E27FC236}">
              <a16:creationId xmlns:a16="http://schemas.microsoft.com/office/drawing/2014/main" id="{C2B40B49-BE34-4FD2-A2D0-04919A8F4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23875"/>
          <a:ext cx="22093313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428625</xdr:rowOff>
    </xdr:from>
    <xdr:ext cx="16336651" cy="2143125"/>
    <xdr:pic>
      <xdr:nvPicPr>
        <xdr:cNvPr id="2" name="Picture 10" descr="C:\Users\test\Pictures\새 폴더\2241.jpg">
          <a:extLst>
            <a:ext uri="{FF2B5EF4-FFF2-40B4-BE49-F238E27FC236}">
              <a16:creationId xmlns:a16="http://schemas.microsoft.com/office/drawing/2014/main" id="{817EB1DC-CD71-4C7B-8D78-ED644F53C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38125"/>
          <a:ext cx="16336651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D2911-92C1-408C-B53E-273DD5982EA3}">
  <dimension ref="A3:AI41"/>
  <sheetViews>
    <sheetView tabSelected="1" showWhiteSpace="0" view="pageBreakPreview" zoomScale="20" zoomScaleNormal="20" zoomScaleSheetLayoutView="20" zoomScalePageLayoutView="30" workbookViewId="0">
      <pane xSplit="4" ySplit="7" topLeftCell="E8" activePane="bottomRight" state="frozen"/>
      <selection activeCell="B3" sqref="B3:F3"/>
      <selection pane="topRight" activeCell="B3" sqref="B3:F3"/>
      <selection pane="bottomLeft" activeCell="B3" sqref="B3:F3"/>
      <selection pane="bottomRight" activeCell="B3" sqref="B3:F3"/>
    </sheetView>
  </sheetViews>
  <sheetFormatPr defaultColWidth="9" defaultRowHeight="76.8"/>
  <cols>
    <col min="1" max="1" width="9" style="9"/>
    <col min="2" max="2" width="32.5" style="9" customWidth="1"/>
    <col min="3" max="3" width="103.09765625" style="9" customWidth="1"/>
    <col min="4" max="27" width="45.59765625" style="9" customWidth="1"/>
    <col min="28" max="28" width="5.5" style="9" customWidth="1"/>
    <col min="29" max="29" width="0.59765625" style="9" customWidth="1"/>
    <col min="30" max="16384" width="9" style="9"/>
  </cols>
  <sheetData>
    <row r="3" spans="1:35" s="112" customFormat="1" ht="84.75" customHeight="1">
      <c r="B3" s="202"/>
      <c r="C3" s="202"/>
      <c r="D3" s="202"/>
      <c r="E3" s="202"/>
      <c r="F3" s="202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  <c r="W3" s="204"/>
      <c r="X3" s="204"/>
      <c r="Y3" s="204"/>
      <c r="Z3" s="186"/>
      <c r="AA3" s="113"/>
    </row>
    <row r="4" spans="1:35" ht="84.75" customHeight="1">
      <c r="E4" s="1"/>
      <c r="I4" s="114"/>
      <c r="J4" s="115"/>
      <c r="V4" s="205"/>
      <c r="W4" s="205"/>
      <c r="X4" s="205"/>
      <c r="Y4" s="205"/>
      <c r="Z4" s="187"/>
    </row>
    <row r="5" spans="1:35" ht="83.25" customHeight="1" thickBot="1">
      <c r="B5" s="116" t="s">
        <v>139</v>
      </c>
      <c r="C5" s="116"/>
      <c r="D5" s="116"/>
      <c r="E5" s="116"/>
      <c r="F5" s="116"/>
      <c r="G5" s="116"/>
      <c r="H5" s="116"/>
      <c r="I5" s="117"/>
      <c r="J5" s="206"/>
      <c r="K5" s="206"/>
      <c r="L5" s="206"/>
      <c r="M5" s="206"/>
      <c r="N5" s="117"/>
      <c r="O5" s="117"/>
      <c r="P5" s="118"/>
      <c r="Q5" s="117"/>
      <c r="R5" s="117"/>
      <c r="S5" s="117"/>
      <c r="T5" s="117"/>
      <c r="U5" s="117"/>
      <c r="V5" s="119"/>
      <c r="W5" s="119"/>
      <c r="X5" s="117"/>
      <c r="Y5" s="120" t="s">
        <v>23</v>
      </c>
      <c r="Z5" s="200">
        <v>45264</v>
      </c>
      <c r="AA5" s="200"/>
      <c r="AB5" s="121">
        <f ca="1">TODAY()</f>
        <v>45259</v>
      </c>
      <c r="AC5" s="117"/>
      <c r="AD5" s="117"/>
      <c r="AE5" s="117"/>
      <c r="AF5" s="117"/>
      <c r="AG5" s="117"/>
      <c r="AH5" s="117"/>
      <c r="AI5" s="117"/>
    </row>
    <row r="6" spans="1:35" ht="154.19999999999999" thickBot="1">
      <c r="B6" s="201" t="s">
        <v>8</v>
      </c>
      <c r="C6" s="201"/>
      <c r="D6" s="185" t="s">
        <v>136</v>
      </c>
      <c r="E6" s="185" t="s">
        <v>140</v>
      </c>
      <c r="F6" s="185" t="s">
        <v>7</v>
      </c>
      <c r="G6" s="185" t="s">
        <v>3</v>
      </c>
      <c r="H6" s="185" t="s">
        <v>141</v>
      </c>
      <c r="I6" s="185" t="s">
        <v>142</v>
      </c>
      <c r="J6" s="185" t="s">
        <v>143</v>
      </c>
      <c r="K6" s="185" t="s">
        <v>144</v>
      </c>
      <c r="L6" s="185" t="s">
        <v>145</v>
      </c>
      <c r="M6" s="185" t="s">
        <v>146</v>
      </c>
      <c r="N6" s="185" t="s">
        <v>147</v>
      </c>
      <c r="O6" s="185" t="s">
        <v>148</v>
      </c>
      <c r="P6" s="185" t="s">
        <v>149</v>
      </c>
      <c r="Q6" s="185" t="s">
        <v>150</v>
      </c>
      <c r="R6" s="185" t="s">
        <v>2</v>
      </c>
      <c r="S6" s="185" t="s">
        <v>3</v>
      </c>
      <c r="T6" s="122" t="s">
        <v>18</v>
      </c>
      <c r="U6" s="185" t="s">
        <v>1</v>
      </c>
      <c r="V6" s="123" t="s">
        <v>9</v>
      </c>
      <c r="W6" s="185" t="s">
        <v>151</v>
      </c>
      <c r="X6" s="185" t="s">
        <v>152</v>
      </c>
      <c r="Y6" s="185" t="s">
        <v>10</v>
      </c>
      <c r="Z6" s="185" t="s">
        <v>153</v>
      </c>
      <c r="AA6" s="185" t="s">
        <v>14</v>
      </c>
      <c r="AB6" s="117"/>
      <c r="AC6" s="117"/>
      <c r="AD6" s="117"/>
      <c r="AE6" s="117"/>
      <c r="AF6" s="117"/>
    </row>
    <row r="7" spans="1:35" ht="145.5" customHeight="1" thickBot="1">
      <c r="B7" s="124" t="s">
        <v>11</v>
      </c>
      <c r="C7" s="14" t="s">
        <v>17</v>
      </c>
      <c r="D7" s="125"/>
      <c r="E7" s="126" t="s">
        <v>154</v>
      </c>
      <c r="F7" s="126" t="s">
        <v>155</v>
      </c>
      <c r="G7" s="127"/>
      <c r="H7" s="128" t="s">
        <v>156</v>
      </c>
      <c r="I7" s="129" t="s">
        <v>157</v>
      </c>
      <c r="J7" s="128" t="s">
        <v>158</v>
      </c>
      <c r="K7" s="130" t="s">
        <v>239</v>
      </c>
      <c r="L7" s="128" t="s">
        <v>159</v>
      </c>
      <c r="M7" s="128" t="s">
        <v>160</v>
      </c>
      <c r="N7" s="128" t="s">
        <v>161</v>
      </c>
      <c r="O7" s="131" t="s">
        <v>240</v>
      </c>
      <c r="P7" s="130" t="s">
        <v>241</v>
      </c>
      <c r="Q7" s="131" t="s">
        <v>242</v>
      </c>
      <c r="R7" s="130"/>
      <c r="S7" s="129"/>
      <c r="T7" s="131" t="s">
        <v>135</v>
      </c>
      <c r="U7" s="128" t="s">
        <v>162</v>
      </c>
      <c r="V7" s="131" t="s">
        <v>234</v>
      </c>
      <c r="W7" s="128" t="s">
        <v>163</v>
      </c>
      <c r="X7" s="128" t="s">
        <v>164</v>
      </c>
      <c r="Y7" s="131" t="s">
        <v>27</v>
      </c>
      <c r="Z7" s="131" t="s">
        <v>165</v>
      </c>
      <c r="AA7" s="128" t="s">
        <v>166</v>
      </c>
      <c r="AB7" s="118"/>
      <c r="AC7" s="118"/>
      <c r="AD7" s="118"/>
      <c r="AE7" s="118"/>
      <c r="AF7" s="118"/>
      <c r="AG7" s="118"/>
      <c r="AH7" s="118"/>
      <c r="AI7" s="118"/>
    </row>
    <row r="8" spans="1:35" ht="94.95" customHeight="1" thickBot="1">
      <c r="A8" s="132"/>
      <c r="B8" s="5" t="s">
        <v>167</v>
      </c>
      <c r="C8" s="4" t="s">
        <v>232</v>
      </c>
      <c r="D8" s="133">
        <v>2332</v>
      </c>
      <c r="E8" s="199" t="s">
        <v>70</v>
      </c>
      <c r="F8" s="134">
        <f>G8-1</f>
        <v>45269</v>
      </c>
      <c r="G8" s="135">
        <f>$Z$5+6</f>
        <v>45270</v>
      </c>
      <c r="H8" s="136">
        <f>$G$8+2</f>
        <v>45272</v>
      </c>
      <c r="I8" s="136">
        <f t="shared" ref="I8" si="0">$G$8+2</f>
        <v>45272</v>
      </c>
      <c r="J8" s="136">
        <f>$G$8+2</f>
        <v>45272</v>
      </c>
      <c r="K8" s="136" t="s">
        <v>24</v>
      </c>
      <c r="L8" s="137" t="s">
        <v>24</v>
      </c>
      <c r="M8" s="137" t="s">
        <v>24</v>
      </c>
      <c r="N8" s="136" t="s">
        <v>24</v>
      </c>
      <c r="O8" s="136" t="s">
        <v>24</v>
      </c>
      <c r="P8" s="136" t="s">
        <v>24</v>
      </c>
      <c r="Q8" s="136" t="s">
        <v>24</v>
      </c>
      <c r="R8" s="135">
        <f>$G$8+5</f>
        <v>45275</v>
      </c>
      <c r="S8" s="135">
        <f>$G$8+6</f>
        <v>45276</v>
      </c>
      <c r="T8" s="138" t="s">
        <v>25</v>
      </c>
      <c r="U8" s="138" t="s">
        <v>25</v>
      </c>
      <c r="V8" s="138" t="s">
        <v>25</v>
      </c>
      <c r="W8" s="138" t="s">
        <v>25</v>
      </c>
      <c r="X8" s="138" t="s">
        <v>25</v>
      </c>
      <c r="Y8" s="138" t="s">
        <v>25</v>
      </c>
      <c r="Z8" s="138" t="s">
        <v>25</v>
      </c>
      <c r="AA8" s="138" t="s">
        <v>25</v>
      </c>
      <c r="AB8" s="118"/>
      <c r="AC8" s="118"/>
      <c r="AD8" s="118"/>
      <c r="AE8" s="118"/>
      <c r="AF8" s="118"/>
      <c r="AG8" s="118"/>
      <c r="AH8" s="118"/>
      <c r="AI8" s="118"/>
    </row>
    <row r="9" spans="1:35" ht="94.95" customHeight="1" thickBot="1">
      <c r="A9" s="132"/>
      <c r="B9" s="5" t="s">
        <v>168</v>
      </c>
      <c r="C9" s="4" t="s">
        <v>219</v>
      </c>
      <c r="D9" s="133">
        <v>2350</v>
      </c>
      <c r="E9" s="134" t="s">
        <v>25</v>
      </c>
      <c r="F9" s="134">
        <f>G9-1</f>
        <v>45271</v>
      </c>
      <c r="G9" s="135">
        <f>$Z$5+8</f>
        <v>45272</v>
      </c>
      <c r="H9" s="136" t="s">
        <v>24</v>
      </c>
      <c r="I9" s="136" t="s">
        <v>24</v>
      </c>
      <c r="J9" s="136" t="s">
        <v>24</v>
      </c>
      <c r="K9" s="136">
        <f>G9+2</f>
        <v>45274</v>
      </c>
      <c r="L9" s="136">
        <f>G9+3</f>
        <v>45275</v>
      </c>
      <c r="M9" s="136">
        <f>G9+3</f>
        <v>45275</v>
      </c>
      <c r="N9" s="136">
        <f>G9+4</f>
        <v>45276</v>
      </c>
      <c r="O9" s="135" t="s">
        <v>24</v>
      </c>
      <c r="P9" s="136" t="s">
        <v>24</v>
      </c>
      <c r="Q9" s="136" t="s">
        <v>24</v>
      </c>
      <c r="R9" s="135">
        <f>G9+6</f>
        <v>45278</v>
      </c>
      <c r="S9" s="135">
        <f>G9+6</f>
        <v>45278</v>
      </c>
      <c r="T9" s="138" t="s">
        <v>25</v>
      </c>
      <c r="U9" s="138" t="s">
        <v>25</v>
      </c>
      <c r="V9" s="138" t="s">
        <v>25</v>
      </c>
      <c r="W9" s="138" t="s">
        <v>25</v>
      </c>
      <c r="X9" s="138" t="s">
        <v>25</v>
      </c>
      <c r="Y9" s="138" t="s">
        <v>25</v>
      </c>
      <c r="Z9" s="138" t="s">
        <v>25</v>
      </c>
      <c r="AA9" s="138" t="s">
        <v>25</v>
      </c>
      <c r="AB9" s="118"/>
      <c r="AC9" s="118"/>
      <c r="AD9" s="118"/>
      <c r="AE9" s="118"/>
      <c r="AF9" s="118"/>
      <c r="AG9" s="118"/>
      <c r="AH9" s="118"/>
      <c r="AI9" s="118"/>
    </row>
    <row r="10" spans="1:35" ht="94.95" customHeight="1" thickBot="1">
      <c r="A10" s="132"/>
      <c r="B10" s="5" t="s">
        <v>169</v>
      </c>
      <c r="C10" s="4" t="s">
        <v>204</v>
      </c>
      <c r="D10" s="133">
        <v>2349</v>
      </c>
      <c r="E10" s="5"/>
      <c r="F10" s="135">
        <f>G10-1</f>
        <v>45269</v>
      </c>
      <c r="G10" s="135">
        <f>$Z$5+6</f>
        <v>45270</v>
      </c>
      <c r="H10" s="136" t="s">
        <v>24</v>
      </c>
      <c r="I10" s="135">
        <f>G10+3</f>
        <v>45273</v>
      </c>
      <c r="J10" s="136" t="s">
        <v>24</v>
      </c>
      <c r="K10" s="135">
        <f>G10+2</f>
        <v>45272</v>
      </c>
      <c r="L10" s="136">
        <f>G10+4</f>
        <v>45274</v>
      </c>
      <c r="M10" s="136">
        <f>G10+4</f>
        <v>45274</v>
      </c>
      <c r="N10" s="136">
        <f>G10+4</f>
        <v>45274</v>
      </c>
      <c r="O10" s="136" t="s">
        <v>24</v>
      </c>
      <c r="P10" s="136" t="s">
        <v>24</v>
      </c>
      <c r="Q10" s="136" t="s">
        <v>24</v>
      </c>
      <c r="R10" s="135">
        <f>G10+6</f>
        <v>45276</v>
      </c>
      <c r="S10" s="138">
        <f>G10+7</f>
        <v>45277</v>
      </c>
      <c r="T10" s="138" t="s">
        <v>25</v>
      </c>
      <c r="U10" s="138" t="s">
        <v>25</v>
      </c>
      <c r="V10" s="138" t="s">
        <v>25</v>
      </c>
      <c r="W10" s="138" t="s">
        <v>25</v>
      </c>
      <c r="X10" s="138" t="s">
        <v>25</v>
      </c>
      <c r="Y10" s="138" t="s">
        <v>25</v>
      </c>
      <c r="Z10" s="138" t="s">
        <v>25</v>
      </c>
      <c r="AA10" s="138" t="s">
        <v>25</v>
      </c>
      <c r="AB10" s="118"/>
      <c r="AC10" s="117"/>
      <c r="AD10" s="117"/>
      <c r="AE10" s="117"/>
      <c r="AF10" s="117"/>
      <c r="AG10" s="117"/>
      <c r="AH10" s="117"/>
      <c r="AI10" s="117"/>
    </row>
    <row r="11" spans="1:35" ht="94.95" customHeight="1" thickBot="1">
      <c r="A11" s="132"/>
      <c r="B11" s="5" t="s">
        <v>170</v>
      </c>
      <c r="C11" s="4" t="s">
        <v>258</v>
      </c>
      <c r="D11" s="133">
        <v>2333</v>
      </c>
      <c r="E11" s="135">
        <f>G11-2</f>
        <v>45266</v>
      </c>
      <c r="F11" s="134" t="s">
        <v>25</v>
      </c>
      <c r="G11" s="135">
        <f>$Z$5+4</f>
        <v>45268</v>
      </c>
      <c r="H11" s="136">
        <f>G11+3</f>
        <v>45271</v>
      </c>
      <c r="I11" s="136">
        <f>G11+3</f>
        <v>45271</v>
      </c>
      <c r="J11" s="136" t="s">
        <v>24</v>
      </c>
      <c r="K11" s="136">
        <f>G11+2</f>
        <v>45270</v>
      </c>
      <c r="L11" s="136" t="s">
        <v>24</v>
      </c>
      <c r="M11" s="136">
        <f>G11+4</f>
        <v>45272</v>
      </c>
      <c r="N11" s="136" t="s">
        <v>24</v>
      </c>
      <c r="O11" s="135" t="s">
        <v>24</v>
      </c>
      <c r="P11" s="136" t="s">
        <v>24</v>
      </c>
      <c r="Q11" s="136" t="s">
        <v>24</v>
      </c>
      <c r="R11" s="136" t="s">
        <v>24</v>
      </c>
      <c r="S11" s="138">
        <f>G11+6</f>
        <v>45274</v>
      </c>
      <c r="T11" s="138" t="s">
        <v>25</v>
      </c>
      <c r="U11" s="138">
        <f>G11+8</f>
        <v>45276</v>
      </c>
      <c r="V11" s="138" t="s">
        <v>25</v>
      </c>
      <c r="W11" s="138" t="s">
        <v>25</v>
      </c>
      <c r="X11" s="138" t="s">
        <v>25</v>
      </c>
      <c r="Y11" s="138" t="s">
        <v>25</v>
      </c>
      <c r="Z11" s="138" t="s">
        <v>25</v>
      </c>
      <c r="AA11" s="138" t="s">
        <v>25</v>
      </c>
      <c r="AB11" s="118"/>
      <c r="AC11" s="118"/>
      <c r="AD11" s="117"/>
      <c r="AE11" s="118"/>
      <c r="AF11" s="118"/>
      <c r="AG11" s="117"/>
      <c r="AH11" s="117"/>
      <c r="AI11" s="117"/>
    </row>
    <row r="12" spans="1:35" ht="94.95" customHeight="1" thickBot="1">
      <c r="A12" s="132"/>
      <c r="B12" s="5" t="s">
        <v>171</v>
      </c>
      <c r="C12" s="4" t="s">
        <v>259</v>
      </c>
      <c r="D12" s="133">
        <v>2333</v>
      </c>
      <c r="E12" s="134">
        <f>G12-3</f>
        <v>45270</v>
      </c>
      <c r="F12" s="138"/>
      <c r="G12" s="135">
        <f>$Z$5+9</f>
        <v>45273</v>
      </c>
      <c r="H12" s="136">
        <f>$G$12+2</f>
        <v>45275</v>
      </c>
      <c r="I12" s="136">
        <f>$G$12+2</f>
        <v>45275</v>
      </c>
      <c r="J12" s="136">
        <f t="shared" ref="J12" si="1">$G$12+2</f>
        <v>45275</v>
      </c>
      <c r="K12" s="136" t="s">
        <v>24</v>
      </c>
      <c r="L12" s="136" t="s">
        <v>24</v>
      </c>
      <c r="M12" s="136" t="s">
        <v>24</v>
      </c>
      <c r="N12" s="136" t="s">
        <v>24</v>
      </c>
      <c r="O12" s="136" t="s">
        <v>24</v>
      </c>
      <c r="P12" s="136" t="s">
        <v>24</v>
      </c>
      <c r="Q12" s="136" t="s">
        <v>24</v>
      </c>
      <c r="R12" s="136" t="s">
        <v>24</v>
      </c>
      <c r="S12" s="136">
        <f>G12+5</f>
        <v>45278</v>
      </c>
      <c r="T12" s="138" t="s">
        <v>25</v>
      </c>
      <c r="U12" s="138">
        <f>G12+7</f>
        <v>45280</v>
      </c>
      <c r="V12" s="138" t="s">
        <v>25</v>
      </c>
      <c r="W12" s="138" t="s">
        <v>25</v>
      </c>
      <c r="X12" s="138" t="s">
        <v>25</v>
      </c>
      <c r="Y12" s="138" t="s">
        <v>25</v>
      </c>
      <c r="Z12" s="138" t="s">
        <v>25</v>
      </c>
      <c r="AA12" s="138" t="s">
        <v>25</v>
      </c>
      <c r="AB12" s="117"/>
      <c r="AC12" s="117"/>
      <c r="AD12" s="117"/>
      <c r="AE12" s="117"/>
      <c r="AF12" s="117"/>
      <c r="AG12" s="117"/>
      <c r="AH12" s="117"/>
      <c r="AI12" s="117"/>
    </row>
    <row r="13" spans="1:35" s="139" customFormat="1" ht="94.95" customHeight="1" thickBot="1">
      <c r="B13" s="5" t="s">
        <v>6</v>
      </c>
      <c r="C13" s="4" t="s">
        <v>265</v>
      </c>
      <c r="D13" s="133">
        <v>2318</v>
      </c>
      <c r="E13" s="134" t="s">
        <v>25</v>
      </c>
      <c r="F13" s="134" t="s">
        <v>25</v>
      </c>
      <c r="G13" s="135">
        <f>$Z$5+3</f>
        <v>45267</v>
      </c>
      <c r="H13" s="136" t="s">
        <v>4</v>
      </c>
      <c r="I13" s="136" t="s">
        <v>4</v>
      </c>
      <c r="J13" s="136" t="s">
        <v>4</v>
      </c>
      <c r="K13" s="135">
        <f>G13+3</f>
        <v>45270</v>
      </c>
      <c r="L13" s="136" t="s">
        <v>4</v>
      </c>
      <c r="M13" s="136" t="s">
        <v>4</v>
      </c>
      <c r="N13" s="136" t="s">
        <v>4</v>
      </c>
      <c r="O13" s="136" t="s">
        <v>4</v>
      </c>
      <c r="P13" s="135">
        <f>G13+5</f>
        <v>45272</v>
      </c>
      <c r="Q13" s="135">
        <f>G13+4</f>
        <v>45271</v>
      </c>
      <c r="R13" s="136">
        <f>G13+13</f>
        <v>45280</v>
      </c>
      <c r="S13" s="136">
        <f>G13+12</f>
        <v>45279</v>
      </c>
      <c r="T13" s="136">
        <f>G13+13</f>
        <v>45280</v>
      </c>
      <c r="U13" s="136" t="s">
        <v>4</v>
      </c>
      <c r="V13" s="136" t="s">
        <v>4</v>
      </c>
      <c r="W13" s="136" t="s">
        <v>4</v>
      </c>
      <c r="X13" s="136" t="s">
        <v>4</v>
      </c>
      <c r="Y13" s="136">
        <f>G13+18</f>
        <v>45285</v>
      </c>
      <c r="Z13" s="134" t="s">
        <v>4</v>
      </c>
      <c r="AA13" s="136">
        <f>G13+16</f>
        <v>45283</v>
      </c>
      <c r="AB13" s="140"/>
      <c r="AC13" s="140"/>
      <c r="AD13" s="140"/>
      <c r="AE13" s="140"/>
      <c r="AF13" s="140"/>
      <c r="AG13" s="140"/>
      <c r="AH13" s="140"/>
      <c r="AI13" s="140"/>
    </row>
    <row r="14" spans="1:35" ht="94.95" customHeight="1" thickBot="1">
      <c r="A14" s="132"/>
      <c r="B14" s="5" t="s">
        <v>22</v>
      </c>
      <c r="C14" s="4" t="s">
        <v>228</v>
      </c>
      <c r="D14" s="133">
        <v>2319</v>
      </c>
      <c r="E14" s="134"/>
      <c r="F14" s="134"/>
      <c r="G14" s="135">
        <f>$Z$5+1</f>
        <v>45265</v>
      </c>
      <c r="H14" s="135" t="s">
        <v>4</v>
      </c>
      <c r="I14" s="135" t="s">
        <v>4</v>
      </c>
      <c r="J14" s="135" t="s">
        <v>4</v>
      </c>
      <c r="K14" s="135" t="s">
        <v>4</v>
      </c>
      <c r="L14" s="135" t="s">
        <v>4</v>
      </c>
      <c r="M14" s="135" t="s">
        <v>4</v>
      </c>
      <c r="N14" s="135" t="s">
        <v>4</v>
      </c>
      <c r="O14" s="135">
        <f>G14+9</f>
        <v>45274</v>
      </c>
      <c r="P14" s="135">
        <f>G14+8</f>
        <v>45273</v>
      </c>
      <c r="Q14" s="196" t="s">
        <v>4</v>
      </c>
      <c r="R14" s="135">
        <f>G14+14</f>
        <v>45279</v>
      </c>
      <c r="S14" s="135">
        <f>G14+12</f>
        <v>45277</v>
      </c>
      <c r="T14" s="135">
        <f>G14+15</f>
        <v>45280</v>
      </c>
      <c r="U14" s="135" t="s">
        <v>4</v>
      </c>
      <c r="V14" s="135" t="s">
        <v>4</v>
      </c>
      <c r="W14" s="135" t="s">
        <v>4</v>
      </c>
      <c r="X14" s="135">
        <f>G14+19</f>
        <v>45284</v>
      </c>
      <c r="Y14" s="135">
        <f>G14+17</f>
        <v>45282</v>
      </c>
      <c r="Z14" s="135" t="s">
        <v>4</v>
      </c>
      <c r="AA14" s="135" t="s">
        <v>4</v>
      </c>
      <c r="AB14" s="117"/>
      <c r="AC14" s="117"/>
      <c r="AD14" s="117"/>
      <c r="AE14" s="118"/>
      <c r="AF14" s="118"/>
      <c r="AG14" s="118"/>
      <c r="AH14" s="118"/>
      <c r="AI14" s="118"/>
    </row>
    <row r="15" spans="1:35" ht="94.95" customHeight="1" thickBot="1">
      <c r="A15" s="132"/>
      <c r="B15" s="5" t="s">
        <v>172</v>
      </c>
      <c r="C15" s="4" t="s">
        <v>263</v>
      </c>
      <c r="D15" s="133">
        <v>2324</v>
      </c>
      <c r="E15" s="134" t="s">
        <v>25</v>
      </c>
      <c r="F15" s="134" t="s">
        <v>25</v>
      </c>
      <c r="G15" s="135">
        <f>$Z$5+9</f>
        <v>45273</v>
      </c>
      <c r="H15" s="136" t="s">
        <v>24</v>
      </c>
      <c r="I15" s="136" t="s">
        <v>24</v>
      </c>
      <c r="J15" s="136" t="s">
        <v>24</v>
      </c>
      <c r="K15" s="136" t="s">
        <v>24</v>
      </c>
      <c r="L15" s="136" t="s">
        <v>24</v>
      </c>
      <c r="M15" s="136" t="s">
        <v>24</v>
      </c>
      <c r="N15" s="136" t="s">
        <v>24</v>
      </c>
      <c r="O15" s="135">
        <f>G15+3</f>
        <v>45276</v>
      </c>
      <c r="P15" s="136">
        <f>G15+4</f>
        <v>45277</v>
      </c>
      <c r="Q15" s="136" t="s">
        <v>24</v>
      </c>
      <c r="R15" s="136">
        <f>G15+14</f>
        <v>45287</v>
      </c>
      <c r="S15" s="138">
        <f>G15+13</f>
        <v>45286</v>
      </c>
      <c r="T15" s="138">
        <f>G15+14</f>
        <v>45287</v>
      </c>
      <c r="U15" s="134" t="s">
        <v>25</v>
      </c>
      <c r="V15" s="138">
        <f>G15+18</f>
        <v>45291</v>
      </c>
      <c r="W15" s="138">
        <f>G15+16</f>
        <v>45289</v>
      </c>
      <c r="X15" s="134" t="s">
        <v>25</v>
      </c>
      <c r="Y15" s="134" t="s">
        <v>25</v>
      </c>
      <c r="Z15" s="134" t="s">
        <v>25</v>
      </c>
      <c r="AA15" s="134" t="s">
        <v>25</v>
      </c>
      <c r="AB15" s="117"/>
      <c r="AC15" s="117"/>
      <c r="AD15" s="117"/>
      <c r="AE15" s="117"/>
      <c r="AF15" s="117"/>
      <c r="AG15" s="117"/>
      <c r="AH15" s="117"/>
      <c r="AI15" s="117"/>
    </row>
    <row r="16" spans="1:35" ht="94.95" customHeight="1" thickBot="1">
      <c r="A16" s="132"/>
      <c r="B16" s="8" t="s">
        <v>167</v>
      </c>
      <c r="C16" s="8" t="s">
        <v>232</v>
      </c>
      <c r="D16" s="147">
        <v>2333</v>
      </c>
      <c r="E16" s="142" t="s">
        <v>20</v>
      </c>
      <c r="F16" s="142">
        <f>F8+7</f>
        <v>45276</v>
      </c>
      <c r="G16" s="142">
        <f>G8+7</f>
        <v>45277</v>
      </c>
      <c r="H16" s="142">
        <f>H8+7</f>
        <v>45279</v>
      </c>
      <c r="I16" s="142">
        <f>I8+7</f>
        <v>45279</v>
      </c>
      <c r="J16" s="142">
        <f>J8+7</f>
        <v>45279</v>
      </c>
      <c r="K16" s="142" t="s">
        <v>20</v>
      </c>
      <c r="L16" s="142" t="s">
        <v>20</v>
      </c>
      <c r="M16" s="142" t="s">
        <v>20</v>
      </c>
      <c r="N16" s="142" t="s">
        <v>20</v>
      </c>
      <c r="O16" s="142" t="s">
        <v>21</v>
      </c>
      <c r="P16" s="142" t="s">
        <v>20</v>
      </c>
      <c r="Q16" s="142" t="s">
        <v>20</v>
      </c>
      <c r="R16" s="142">
        <f>R8+7</f>
        <v>45282</v>
      </c>
      <c r="S16" s="142">
        <v>44320</v>
      </c>
      <c r="T16" s="142" t="s">
        <v>20</v>
      </c>
      <c r="U16" s="142" t="s">
        <v>20</v>
      </c>
      <c r="V16" s="142" t="s">
        <v>20</v>
      </c>
      <c r="W16" s="142" t="s">
        <v>20</v>
      </c>
      <c r="X16" s="142" t="s">
        <v>20</v>
      </c>
      <c r="Y16" s="142" t="s">
        <v>20</v>
      </c>
      <c r="Z16" s="142" t="s">
        <v>20</v>
      </c>
      <c r="AA16" s="142" t="s">
        <v>20</v>
      </c>
      <c r="AB16" s="118"/>
      <c r="AC16" s="118"/>
      <c r="AD16" s="118"/>
      <c r="AE16" s="118"/>
      <c r="AF16" s="118"/>
      <c r="AG16" s="118"/>
      <c r="AH16" s="118"/>
      <c r="AI16" s="118"/>
    </row>
    <row r="17" spans="1:35" ht="94.95" customHeight="1" thickBot="1">
      <c r="A17" s="132"/>
      <c r="B17" s="8" t="s">
        <v>168</v>
      </c>
      <c r="C17" s="8" t="s">
        <v>219</v>
      </c>
      <c r="D17" s="147">
        <v>2351</v>
      </c>
      <c r="E17" s="142" t="s">
        <v>20</v>
      </c>
      <c r="F17" s="143">
        <f>F9+7</f>
        <v>45278</v>
      </c>
      <c r="G17" s="143">
        <f>G9+7</f>
        <v>45279</v>
      </c>
      <c r="H17" s="142" t="s">
        <v>20</v>
      </c>
      <c r="I17" s="142" t="s">
        <v>20</v>
      </c>
      <c r="J17" s="142" t="s">
        <v>19</v>
      </c>
      <c r="K17" s="143">
        <f t="shared" ref="K17:N18" si="2">K9+7</f>
        <v>45281</v>
      </c>
      <c r="L17" s="143">
        <f t="shared" si="2"/>
        <v>45282</v>
      </c>
      <c r="M17" s="143">
        <f t="shared" si="2"/>
        <v>45282</v>
      </c>
      <c r="N17" s="143">
        <f t="shared" si="2"/>
        <v>45283</v>
      </c>
      <c r="O17" s="142" t="s">
        <v>20</v>
      </c>
      <c r="P17" s="142" t="s">
        <v>20</v>
      </c>
      <c r="Q17" s="142" t="s">
        <v>20</v>
      </c>
      <c r="R17" s="142">
        <f>R9+7</f>
        <v>45285</v>
      </c>
      <c r="S17" s="142">
        <f>S9+7</f>
        <v>45285</v>
      </c>
      <c r="T17" s="142" t="s">
        <v>19</v>
      </c>
      <c r="U17" s="142" t="s">
        <v>20</v>
      </c>
      <c r="V17" s="142" t="s">
        <v>20</v>
      </c>
      <c r="W17" s="142" t="s">
        <v>20</v>
      </c>
      <c r="X17" s="142" t="s">
        <v>19</v>
      </c>
      <c r="Y17" s="142" t="s">
        <v>20</v>
      </c>
      <c r="Z17" s="142" t="s">
        <v>20</v>
      </c>
      <c r="AA17" s="142" t="s">
        <v>20</v>
      </c>
      <c r="AB17" s="118"/>
      <c r="AC17" s="118"/>
      <c r="AD17" s="117"/>
      <c r="AE17" s="118"/>
      <c r="AF17" s="118"/>
      <c r="AG17" s="117"/>
      <c r="AH17" s="117"/>
      <c r="AI17" s="117"/>
    </row>
    <row r="18" spans="1:35" ht="94.95" customHeight="1" thickBot="1">
      <c r="A18" s="132"/>
      <c r="B18" s="8" t="s">
        <v>169</v>
      </c>
      <c r="C18" s="8" t="s">
        <v>204</v>
      </c>
      <c r="D18" s="147">
        <v>2350</v>
      </c>
      <c r="E18" s="149"/>
      <c r="F18" s="143">
        <f>F10+7</f>
        <v>45276</v>
      </c>
      <c r="G18" s="143">
        <f>G10+7</f>
        <v>45277</v>
      </c>
      <c r="H18" s="143" t="s">
        <v>174</v>
      </c>
      <c r="I18" s="143">
        <f>I10+7</f>
        <v>45280</v>
      </c>
      <c r="J18" s="143" t="s">
        <v>174</v>
      </c>
      <c r="K18" s="143">
        <f t="shared" si="2"/>
        <v>45279</v>
      </c>
      <c r="L18" s="143">
        <f t="shared" si="2"/>
        <v>45281</v>
      </c>
      <c r="M18" s="143">
        <f t="shared" si="2"/>
        <v>45281</v>
      </c>
      <c r="N18" s="143">
        <f t="shared" si="2"/>
        <v>45281</v>
      </c>
      <c r="O18" s="143" t="s">
        <v>173</v>
      </c>
      <c r="P18" s="143" t="s">
        <v>174</v>
      </c>
      <c r="Q18" s="143" t="s">
        <v>174</v>
      </c>
      <c r="R18" s="143">
        <f>R10+7</f>
        <v>45283</v>
      </c>
      <c r="S18" s="142">
        <f>S10+7</f>
        <v>45284</v>
      </c>
      <c r="T18" s="142" t="s">
        <v>21</v>
      </c>
      <c r="U18" s="142" t="s">
        <v>21</v>
      </c>
      <c r="V18" s="142" t="s">
        <v>21</v>
      </c>
      <c r="W18" s="142" t="s">
        <v>21</v>
      </c>
      <c r="X18" s="142" t="s">
        <v>21</v>
      </c>
      <c r="Y18" s="142" t="s">
        <v>21</v>
      </c>
      <c r="Z18" s="142" t="s">
        <v>21</v>
      </c>
      <c r="AA18" s="142" t="s">
        <v>21</v>
      </c>
      <c r="AB18" s="118"/>
      <c r="AC18" s="118"/>
      <c r="AD18" s="117"/>
      <c r="AE18" s="118"/>
      <c r="AF18" s="118"/>
      <c r="AG18" s="117"/>
      <c r="AH18" s="117"/>
      <c r="AI18" s="117"/>
    </row>
    <row r="19" spans="1:35" ht="94.95" customHeight="1" thickBot="1">
      <c r="A19" s="132"/>
      <c r="B19" s="8" t="s">
        <v>170</v>
      </c>
      <c r="C19" s="148" t="s">
        <v>260</v>
      </c>
      <c r="D19" s="150">
        <v>2334</v>
      </c>
      <c r="E19" s="143">
        <f>E11+7</f>
        <v>45273</v>
      </c>
      <c r="F19" s="142" t="s">
        <v>21</v>
      </c>
      <c r="G19" s="142">
        <f>G11+7</f>
        <v>45275</v>
      </c>
      <c r="H19" s="142">
        <f>H11+7</f>
        <v>45278</v>
      </c>
      <c r="I19" s="142">
        <f>I11+7</f>
        <v>45278</v>
      </c>
      <c r="J19" s="142" t="s">
        <v>21</v>
      </c>
      <c r="K19" s="143">
        <f>K11+7</f>
        <v>45277</v>
      </c>
      <c r="L19" s="142" t="s">
        <v>21</v>
      </c>
      <c r="M19" s="142">
        <f>M11+7</f>
        <v>45279</v>
      </c>
      <c r="N19" s="142" t="s">
        <v>21</v>
      </c>
      <c r="O19" s="142" t="s">
        <v>20</v>
      </c>
      <c r="P19" s="142" t="s">
        <v>21</v>
      </c>
      <c r="Q19" s="142" t="s">
        <v>21</v>
      </c>
      <c r="R19" s="142" t="s">
        <v>21</v>
      </c>
      <c r="S19" s="142">
        <f>S11+7</f>
        <v>45281</v>
      </c>
      <c r="T19" s="142" t="s">
        <v>21</v>
      </c>
      <c r="U19" s="142">
        <f>U11+7</f>
        <v>45283</v>
      </c>
      <c r="V19" s="142" t="s">
        <v>21</v>
      </c>
      <c r="W19" s="142" t="s">
        <v>21</v>
      </c>
      <c r="X19" s="142" t="s">
        <v>21</v>
      </c>
      <c r="Y19" s="142" t="s">
        <v>21</v>
      </c>
      <c r="Z19" s="142" t="s">
        <v>21</v>
      </c>
      <c r="AA19" s="142" t="s">
        <v>21</v>
      </c>
      <c r="AB19" s="117"/>
      <c r="AC19" s="117"/>
      <c r="AD19" s="117"/>
      <c r="AE19" s="117"/>
      <c r="AF19" s="117"/>
      <c r="AG19" s="117"/>
      <c r="AH19" s="117"/>
      <c r="AI19" s="117"/>
    </row>
    <row r="20" spans="1:35" ht="94.95" customHeight="1" thickBot="1">
      <c r="A20" s="132"/>
      <c r="B20" s="8" t="s">
        <v>171</v>
      </c>
      <c r="C20" s="148" t="s">
        <v>258</v>
      </c>
      <c r="D20" s="150">
        <v>2334</v>
      </c>
      <c r="E20" s="142">
        <f>E12+7</f>
        <v>45277</v>
      </c>
      <c r="F20" s="142"/>
      <c r="G20" s="142">
        <f>G12+7</f>
        <v>45280</v>
      </c>
      <c r="H20" s="142">
        <f>H12+7</f>
        <v>45282</v>
      </c>
      <c r="I20" s="142">
        <f>I12+7</f>
        <v>45282</v>
      </c>
      <c r="J20" s="142">
        <f>J12+7</f>
        <v>45282</v>
      </c>
      <c r="K20" s="142" t="s">
        <v>21</v>
      </c>
      <c r="L20" s="142" t="s">
        <v>21</v>
      </c>
      <c r="M20" s="142" t="s">
        <v>21</v>
      </c>
      <c r="N20" s="142" t="s">
        <v>21</v>
      </c>
      <c r="O20" s="142" t="s">
        <v>20</v>
      </c>
      <c r="P20" s="142" t="s">
        <v>21</v>
      </c>
      <c r="Q20" s="142" t="s">
        <v>21</v>
      </c>
      <c r="R20" s="142" t="s">
        <v>21</v>
      </c>
      <c r="S20" s="142">
        <f>S12+7</f>
        <v>45285</v>
      </c>
      <c r="T20" s="142" t="s">
        <v>21</v>
      </c>
      <c r="U20" s="142">
        <f>U12+7</f>
        <v>45287</v>
      </c>
      <c r="V20" s="142" t="s">
        <v>21</v>
      </c>
      <c r="W20" s="142" t="s">
        <v>21</v>
      </c>
      <c r="X20" s="142" t="s">
        <v>21</v>
      </c>
      <c r="Y20" s="142" t="s">
        <v>21</v>
      </c>
      <c r="Z20" s="142" t="s">
        <v>21</v>
      </c>
      <c r="AA20" s="142" t="s">
        <v>21</v>
      </c>
      <c r="AB20" s="117"/>
      <c r="AC20" s="117"/>
      <c r="AD20" s="117"/>
      <c r="AE20" s="117"/>
      <c r="AF20" s="117"/>
      <c r="AG20" s="117"/>
      <c r="AH20" s="117"/>
      <c r="AI20" s="117"/>
    </row>
    <row r="21" spans="1:35" ht="94.95" customHeight="1" thickBot="1">
      <c r="A21" s="132"/>
      <c r="B21" s="8" t="s">
        <v>6</v>
      </c>
      <c r="C21" s="148" t="s">
        <v>220</v>
      </c>
      <c r="D21" s="150">
        <v>2319</v>
      </c>
      <c r="E21" s="142" t="s">
        <v>20</v>
      </c>
      <c r="F21" s="142" t="s">
        <v>20</v>
      </c>
      <c r="G21" s="143">
        <f t="shared" ref="G21:G22" si="3">G13+7</f>
        <v>45274</v>
      </c>
      <c r="H21" s="142" t="s">
        <v>4</v>
      </c>
      <c r="I21" s="142" t="s">
        <v>4</v>
      </c>
      <c r="J21" s="142" t="s">
        <v>4</v>
      </c>
      <c r="K21" s="143">
        <f t="shared" ref="K21" si="4">K13+7</f>
        <v>45277</v>
      </c>
      <c r="L21" s="142" t="s">
        <v>4</v>
      </c>
      <c r="M21" s="142" t="s">
        <v>4</v>
      </c>
      <c r="N21" s="142" t="s">
        <v>4</v>
      </c>
      <c r="O21" s="142" t="s">
        <v>4</v>
      </c>
      <c r="P21" s="143">
        <f t="shared" ref="P21:T21" si="5">P13+7</f>
        <v>45279</v>
      </c>
      <c r="Q21" s="143">
        <f t="shared" si="5"/>
        <v>45278</v>
      </c>
      <c r="R21" s="143">
        <f t="shared" si="5"/>
        <v>45287</v>
      </c>
      <c r="S21" s="143">
        <f t="shared" si="5"/>
        <v>45286</v>
      </c>
      <c r="T21" s="143">
        <f t="shared" si="5"/>
        <v>45287</v>
      </c>
      <c r="U21" s="142" t="s">
        <v>4</v>
      </c>
      <c r="V21" s="142" t="s">
        <v>4</v>
      </c>
      <c r="W21" s="142" t="s">
        <v>4</v>
      </c>
      <c r="X21" s="142" t="s">
        <v>4</v>
      </c>
      <c r="Y21" s="143">
        <f>Y13+7</f>
        <v>45292</v>
      </c>
      <c r="Z21" s="142" t="s">
        <v>4</v>
      </c>
      <c r="AA21" s="143">
        <f>AA13+7</f>
        <v>45290</v>
      </c>
      <c r="AB21" s="117"/>
      <c r="AC21" s="117"/>
      <c r="AD21" s="117"/>
      <c r="AE21" s="117"/>
      <c r="AF21" s="117"/>
      <c r="AG21" s="117"/>
      <c r="AH21" s="117"/>
    </row>
    <row r="22" spans="1:35" s="146" customFormat="1" ht="94.95" customHeight="1" thickBot="1">
      <c r="A22" s="141"/>
      <c r="B22" s="8" t="s">
        <v>22</v>
      </c>
      <c r="C22" s="8" t="s">
        <v>233</v>
      </c>
      <c r="D22" s="150">
        <v>2339</v>
      </c>
      <c r="E22" s="142" t="s">
        <v>4</v>
      </c>
      <c r="F22" s="142" t="s">
        <v>4</v>
      </c>
      <c r="G22" s="143">
        <f t="shared" si="3"/>
        <v>45272</v>
      </c>
      <c r="H22" s="143" t="s">
        <v>4</v>
      </c>
      <c r="I22" s="143" t="s">
        <v>4</v>
      </c>
      <c r="J22" s="143" t="s">
        <v>4</v>
      </c>
      <c r="K22" s="143" t="s">
        <v>4</v>
      </c>
      <c r="L22" s="143" t="s">
        <v>4</v>
      </c>
      <c r="M22" s="143" t="s">
        <v>4</v>
      </c>
      <c r="N22" s="143" t="s">
        <v>4</v>
      </c>
      <c r="O22" s="143">
        <f t="shared" ref="O22:P22" si="6">O14+7</f>
        <v>45281</v>
      </c>
      <c r="P22" s="143">
        <f t="shared" si="6"/>
        <v>45280</v>
      </c>
      <c r="Q22" s="143" t="s">
        <v>4</v>
      </c>
      <c r="R22" s="143">
        <f t="shared" ref="R22:T22" si="7">R14+7</f>
        <v>45286</v>
      </c>
      <c r="S22" s="143">
        <f t="shared" si="7"/>
        <v>45284</v>
      </c>
      <c r="T22" s="143">
        <f t="shared" si="7"/>
        <v>45287</v>
      </c>
      <c r="U22" s="143" t="s">
        <v>4</v>
      </c>
      <c r="V22" s="143" t="s">
        <v>4</v>
      </c>
      <c r="W22" s="143" t="s">
        <v>4</v>
      </c>
      <c r="X22" s="143">
        <f t="shared" ref="X22:Y22" si="8">X14+7</f>
        <v>45291</v>
      </c>
      <c r="Y22" s="143">
        <f t="shared" si="8"/>
        <v>45289</v>
      </c>
      <c r="Z22" s="143" t="s">
        <v>4</v>
      </c>
      <c r="AA22" s="143" t="s">
        <v>4</v>
      </c>
      <c r="AB22" s="145"/>
      <c r="AC22" s="145"/>
      <c r="AD22" s="145"/>
      <c r="AE22" s="145"/>
      <c r="AF22" s="145"/>
      <c r="AG22" s="145"/>
      <c r="AH22" s="145"/>
      <c r="AI22" s="145"/>
    </row>
    <row r="23" spans="1:35" ht="94.95" customHeight="1" thickBot="1">
      <c r="A23" s="132"/>
      <c r="B23" s="8" t="s">
        <v>5</v>
      </c>
      <c r="C23" s="148" t="s">
        <v>216</v>
      </c>
      <c r="D23" s="150">
        <v>2317</v>
      </c>
      <c r="E23" s="142" t="s">
        <v>20</v>
      </c>
      <c r="F23" s="142" t="s">
        <v>20</v>
      </c>
      <c r="G23" s="143">
        <f>G15+7</f>
        <v>45280</v>
      </c>
      <c r="H23" s="143" t="s">
        <v>173</v>
      </c>
      <c r="I23" s="143" t="s">
        <v>173</v>
      </c>
      <c r="J23" s="143" t="s">
        <v>173</v>
      </c>
      <c r="K23" s="142" t="s">
        <v>21</v>
      </c>
      <c r="L23" s="143" t="s">
        <v>173</v>
      </c>
      <c r="M23" s="143" t="s">
        <v>173</v>
      </c>
      <c r="N23" s="143" t="s">
        <v>173</v>
      </c>
      <c r="O23" s="143">
        <f t="shared" ref="O23:P23" si="9">O15+7</f>
        <v>45283</v>
      </c>
      <c r="P23" s="143">
        <f t="shared" si="9"/>
        <v>45284</v>
      </c>
      <c r="Q23" s="143" t="s">
        <v>173</v>
      </c>
      <c r="R23" s="143">
        <f t="shared" ref="R23:T23" si="10">R15+7</f>
        <v>45294</v>
      </c>
      <c r="S23" s="143">
        <f t="shared" si="10"/>
        <v>45293</v>
      </c>
      <c r="T23" s="143">
        <f t="shared" si="10"/>
        <v>45294</v>
      </c>
      <c r="U23" s="142" t="s">
        <v>20</v>
      </c>
      <c r="V23" s="143">
        <f t="shared" ref="V23:W23" si="11">V15+7</f>
        <v>45298</v>
      </c>
      <c r="W23" s="143">
        <f t="shared" si="11"/>
        <v>45296</v>
      </c>
      <c r="X23" s="142" t="s">
        <v>20</v>
      </c>
      <c r="Y23" s="142" t="s">
        <v>20</v>
      </c>
      <c r="Z23" s="142" t="s">
        <v>20</v>
      </c>
      <c r="AA23" s="142" t="s">
        <v>20</v>
      </c>
      <c r="AB23" s="117"/>
      <c r="AC23" s="117"/>
      <c r="AD23" s="117"/>
      <c r="AE23" s="117"/>
      <c r="AF23" s="117"/>
      <c r="AG23" s="117"/>
      <c r="AH23" s="117"/>
      <c r="AI23" s="117"/>
    </row>
    <row r="24" spans="1:35" ht="94.95" customHeight="1" thickBot="1">
      <c r="A24" s="132"/>
      <c r="B24" s="5" t="s">
        <v>167</v>
      </c>
      <c r="C24" s="4" t="s">
        <v>232</v>
      </c>
      <c r="D24" s="133">
        <v>2334</v>
      </c>
      <c r="E24" s="134" t="s">
        <v>19</v>
      </c>
      <c r="F24" s="134">
        <f t="shared" ref="F24:F26" si="12">F16+7</f>
        <v>45283</v>
      </c>
      <c r="G24" s="134">
        <f t="shared" ref="G24:H28" si="13">G16+7</f>
        <v>45284</v>
      </c>
      <c r="H24" s="134">
        <f>H16+7</f>
        <v>45286</v>
      </c>
      <c r="I24" s="134">
        <f>I16+7</f>
        <v>45286</v>
      </c>
      <c r="J24" s="134">
        <f>J16+7</f>
        <v>45286</v>
      </c>
      <c r="K24" s="134" t="s">
        <v>19</v>
      </c>
      <c r="L24" s="134" t="s">
        <v>19</v>
      </c>
      <c r="M24" s="134" t="s">
        <v>19</v>
      </c>
      <c r="N24" s="134" t="s">
        <v>19</v>
      </c>
      <c r="O24" s="134" t="s">
        <v>19</v>
      </c>
      <c r="P24" s="134" t="s">
        <v>19</v>
      </c>
      <c r="Q24" s="134" t="s">
        <v>19</v>
      </c>
      <c r="R24" s="134">
        <f t="shared" ref="R24:S26" si="14">R16+7</f>
        <v>45289</v>
      </c>
      <c r="S24" s="134">
        <f t="shared" si="14"/>
        <v>44327</v>
      </c>
      <c r="T24" s="134" t="s">
        <v>19</v>
      </c>
      <c r="U24" s="134" t="s">
        <v>19</v>
      </c>
      <c r="V24" s="134" t="s">
        <v>19</v>
      </c>
      <c r="W24" s="134" t="s">
        <v>19</v>
      </c>
      <c r="X24" s="134" t="s">
        <v>19</v>
      </c>
      <c r="Y24" s="134" t="s">
        <v>19</v>
      </c>
      <c r="Z24" s="134" t="s">
        <v>19</v>
      </c>
      <c r="AA24" s="134" t="s">
        <v>19</v>
      </c>
      <c r="AB24" s="117"/>
      <c r="AC24" s="117"/>
      <c r="AD24" s="117"/>
      <c r="AE24" s="117"/>
      <c r="AF24" s="117"/>
      <c r="AG24" s="117"/>
      <c r="AH24" s="117"/>
    </row>
    <row r="25" spans="1:35" ht="94.95" customHeight="1" thickBot="1">
      <c r="A25" s="132"/>
      <c r="B25" s="5" t="s">
        <v>168</v>
      </c>
      <c r="C25" s="4" t="s">
        <v>219</v>
      </c>
      <c r="D25" s="133">
        <v>2352</v>
      </c>
      <c r="E25" s="134" t="s">
        <v>19</v>
      </c>
      <c r="F25" s="134">
        <f t="shared" si="12"/>
        <v>45285</v>
      </c>
      <c r="G25" s="134">
        <f t="shared" si="13"/>
        <v>45286</v>
      </c>
      <c r="H25" s="134" t="s">
        <v>25</v>
      </c>
      <c r="I25" s="134" t="s">
        <v>25</v>
      </c>
      <c r="J25" s="134" t="s">
        <v>25</v>
      </c>
      <c r="K25" s="134">
        <f t="shared" ref="K25:N27" si="15">K17+7</f>
        <v>45288</v>
      </c>
      <c r="L25" s="134">
        <f t="shared" si="15"/>
        <v>45289</v>
      </c>
      <c r="M25" s="134">
        <f t="shared" si="15"/>
        <v>45289</v>
      </c>
      <c r="N25" s="134">
        <f t="shared" si="15"/>
        <v>45290</v>
      </c>
      <c r="O25" s="134" t="s">
        <v>19</v>
      </c>
      <c r="P25" s="134" t="s">
        <v>25</v>
      </c>
      <c r="Q25" s="134" t="s">
        <v>25</v>
      </c>
      <c r="R25" s="134">
        <f t="shared" si="14"/>
        <v>45292</v>
      </c>
      <c r="S25" s="134">
        <f t="shared" si="14"/>
        <v>45292</v>
      </c>
      <c r="T25" s="134" t="s">
        <v>25</v>
      </c>
      <c r="U25" s="134" t="s">
        <v>25</v>
      </c>
      <c r="V25" s="134" t="s">
        <v>25</v>
      </c>
      <c r="W25" s="134" t="s">
        <v>25</v>
      </c>
      <c r="X25" s="134" t="s">
        <v>25</v>
      </c>
      <c r="Y25" s="134" t="s">
        <v>25</v>
      </c>
      <c r="Z25" s="134" t="s">
        <v>25</v>
      </c>
      <c r="AA25" s="134" t="s">
        <v>25</v>
      </c>
      <c r="AB25" s="117"/>
      <c r="AC25" s="117"/>
      <c r="AD25" s="117"/>
      <c r="AE25" s="117"/>
      <c r="AF25" s="117"/>
      <c r="AG25" s="117"/>
      <c r="AH25" s="117"/>
    </row>
    <row r="26" spans="1:35" ht="94.95" customHeight="1" thickBot="1">
      <c r="A26" s="132"/>
      <c r="B26" s="5" t="s">
        <v>169</v>
      </c>
      <c r="C26" s="4" t="s">
        <v>204</v>
      </c>
      <c r="D26" s="133">
        <v>2351</v>
      </c>
      <c r="E26" s="134" t="s">
        <v>25</v>
      </c>
      <c r="F26" s="134">
        <f t="shared" si="12"/>
        <v>45283</v>
      </c>
      <c r="G26" s="134">
        <f t="shared" si="13"/>
        <v>45284</v>
      </c>
      <c r="H26" s="135" t="s">
        <v>24</v>
      </c>
      <c r="I26" s="134">
        <f t="shared" ref="I26:I28" si="16">I18+7</f>
        <v>45287</v>
      </c>
      <c r="J26" s="135" t="s">
        <v>24</v>
      </c>
      <c r="K26" s="134">
        <f t="shared" si="15"/>
        <v>45286</v>
      </c>
      <c r="L26" s="134">
        <f t="shared" si="15"/>
        <v>45288</v>
      </c>
      <c r="M26" s="134">
        <f t="shared" si="15"/>
        <v>45288</v>
      </c>
      <c r="N26" s="134">
        <f t="shared" si="15"/>
        <v>45288</v>
      </c>
      <c r="O26" s="134" t="s">
        <v>19</v>
      </c>
      <c r="P26" s="135" t="s">
        <v>24</v>
      </c>
      <c r="Q26" s="135" t="s">
        <v>24</v>
      </c>
      <c r="R26" s="134">
        <f t="shared" si="14"/>
        <v>45290</v>
      </c>
      <c r="S26" s="134">
        <f t="shared" si="14"/>
        <v>45291</v>
      </c>
      <c r="T26" s="134" t="s">
        <v>19</v>
      </c>
      <c r="U26" s="134" t="s">
        <v>25</v>
      </c>
      <c r="V26" s="134" t="s">
        <v>25</v>
      </c>
      <c r="W26" s="134" t="s">
        <v>25</v>
      </c>
      <c r="X26" s="134" t="s">
        <v>25</v>
      </c>
      <c r="Y26" s="134" t="s">
        <v>25</v>
      </c>
      <c r="Z26" s="134" t="s">
        <v>25</v>
      </c>
      <c r="AA26" s="134" t="s">
        <v>25</v>
      </c>
      <c r="AB26" s="117"/>
      <c r="AC26" s="117"/>
      <c r="AD26" s="117"/>
      <c r="AE26" s="117"/>
      <c r="AF26" s="117"/>
      <c r="AG26" s="117"/>
      <c r="AH26" s="117"/>
      <c r="AI26" s="117"/>
    </row>
    <row r="27" spans="1:35" ht="94.95" customHeight="1" thickBot="1">
      <c r="A27" s="132"/>
      <c r="B27" s="5" t="s">
        <v>170</v>
      </c>
      <c r="C27" s="4" t="s">
        <v>259</v>
      </c>
      <c r="D27" s="133">
        <v>2334</v>
      </c>
      <c r="E27" s="134">
        <f t="shared" ref="E27:E28" si="17">E19+7</f>
        <v>45280</v>
      </c>
      <c r="F27" s="134" t="s">
        <v>19</v>
      </c>
      <c r="G27" s="134">
        <f t="shared" si="13"/>
        <v>45282</v>
      </c>
      <c r="H27" s="134">
        <f t="shared" si="13"/>
        <v>45285</v>
      </c>
      <c r="I27" s="134">
        <f t="shared" si="16"/>
        <v>45285</v>
      </c>
      <c r="J27" s="134" t="s">
        <v>25</v>
      </c>
      <c r="K27" s="134">
        <f t="shared" si="15"/>
        <v>45284</v>
      </c>
      <c r="L27" s="134" t="s">
        <v>25</v>
      </c>
      <c r="M27" s="134">
        <f t="shared" ref="M27" si="18">M19+7</f>
        <v>45286</v>
      </c>
      <c r="N27" s="134" t="s">
        <v>25</v>
      </c>
      <c r="O27" s="134" t="s">
        <v>19</v>
      </c>
      <c r="P27" s="134" t="s">
        <v>25</v>
      </c>
      <c r="Q27" s="134" t="s">
        <v>25</v>
      </c>
      <c r="R27" s="134" t="s">
        <v>25</v>
      </c>
      <c r="S27" s="134">
        <f t="shared" ref="S27:AA31" si="19">S19+7</f>
        <v>45288</v>
      </c>
      <c r="T27" s="134" t="s">
        <v>25</v>
      </c>
      <c r="U27" s="134">
        <f t="shared" ref="U27" si="20">U19+7</f>
        <v>45290</v>
      </c>
      <c r="V27" s="134" t="s">
        <v>25</v>
      </c>
      <c r="W27" s="134" t="s">
        <v>25</v>
      </c>
      <c r="X27" s="134" t="s">
        <v>25</v>
      </c>
      <c r="Y27" s="134" t="s">
        <v>25</v>
      </c>
      <c r="Z27" s="134" t="s">
        <v>25</v>
      </c>
      <c r="AA27" s="134" t="s">
        <v>25</v>
      </c>
      <c r="AB27" s="117"/>
      <c r="AC27" s="117"/>
      <c r="AD27" s="117"/>
      <c r="AE27" s="117"/>
      <c r="AF27" s="117"/>
      <c r="AG27" s="117"/>
      <c r="AH27" s="117"/>
      <c r="AI27" s="117"/>
    </row>
    <row r="28" spans="1:35" ht="94.95" customHeight="1" thickBot="1">
      <c r="A28" s="132"/>
      <c r="B28" s="5" t="s">
        <v>171</v>
      </c>
      <c r="C28" s="4" t="s">
        <v>260</v>
      </c>
      <c r="D28" s="133">
        <v>2335</v>
      </c>
      <c r="E28" s="134">
        <f t="shared" si="17"/>
        <v>45284</v>
      </c>
      <c r="F28" s="134"/>
      <c r="G28" s="134">
        <f t="shared" si="13"/>
        <v>45287</v>
      </c>
      <c r="H28" s="134">
        <f t="shared" si="13"/>
        <v>45289</v>
      </c>
      <c r="I28" s="134">
        <f t="shared" si="16"/>
        <v>45289</v>
      </c>
      <c r="J28" s="134">
        <f>J20+7</f>
        <v>45289</v>
      </c>
      <c r="K28" s="134" t="s">
        <v>25</v>
      </c>
      <c r="L28" s="134" t="s">
        <v>25</v>
      </c>
      <c r="M28" s="134" t="s">
        <v>25</v>
      </c>
      <c r="N28" s="134" t="s">
        <v>25</v>
      </c>
      <c r="O28" s="134" t="s">
        <v>19</v>
      </c>
      <c r="P28" s="134" t="s">
        <v>25</v>
      </c>
      <c r="Q28" s="134" t="s">
        <v>25</v>
      </c>
      <c r="R28" s="134" t="s">
        <v>25</v>
      </c>
      <c r="S28" s="134">
        <f t="shared" si="19"/>
        <v>45292</v>
      </c>
      <c r="T28" s="134" t="s">
        <v>25</v>
      </c>
      <c r="U28" s="134">
        <f t="shared" ref="U28" si="21">U20+7</f>
        <v>45294</v>
      </c>
      <c r="V28" s="134" t="s">
        <v>25</v>
      </c>
      <c r="W28" s="134" t="s">
        <v>25</v>
      </c>
      <c r="X28" s="134" t="s">
        <v>25</v>
      </c>
      <c r="Y28" s="134" t="s">
        <v>25</v>
      </c>
      <c r="Z28" s="134" t="s">
        <v>25</v>
      </c>
      <c r="AA28" s="134" t="s">
        <v>25</v>
      </c>
      <c r="AB28" s="117"/>
      <c r="AC28" s="117"/>
      <c r="AD28" s="117"/>
      <c r="AE28" s="117"/>
      <c r="AF28" s="117"/>
      <c r="AG28" s="117"/>
      <c r="AH28" s="117"/>
      <c r="AI28" s="117"/>
    </row>
    <row r="29" spans="1:35" ht="94.95" customHeight="1" thickBot="1">
      <c r="A29" s="132"/>
      <c r="B29" s="5" t="s">
        <v>6</v>
      </c>
      <c r="C29" s="4" t="s">
        <v>218</v>
      </c>
      <c r="D29" s="151">
        <v>2319</v>
      </c>
      <c r="E29" s="134" t="s">
        <v>19</v>
      </c>
      <c r="F29" s="134" t="s">
        <v>19</v>
      </c>
      <c r="G29" s="134">
        <f>G21+7</f>
        <v>45281</v>
      </c>
      <c r="H29" s="134" t="s">
        <v>19</v>
      </c>
      <c r="I29" s="134" t="s">
        <v>19</v>
      </c>
      <c r="J29" s="134" t="s">
        <v>19</v>
      </c>
      <c r="K29" s="134">
        <f>K21+7</f>
        <v>45284</v>
      </c>
      <c r="L29" s="134" t="s">
        <v>4</v>
      </c>
      <c r="M29" s="134" t="s">
        <v>4</v>
      </c>
      <c r="N29" s="134" t="s">
        <v>4</v>
      </c>
      <c r="O29" s="134" t="s">
        <v>4</v>
      </c>
      <c r="P29" s="134">
        <f t="shared" ref="P29:P31" si="22">P21+7</f>
        <v>45286</v>
      </c>
      <c r="Q29" s="134">
        <f>Q21+7</f>
        <v>45285</v>
      </c>
      <c r="R29" s="134">
        <f t="shared" ref="R29:S32" si="23">R21+7</f>
        <v>45294</v>
      </c>
      <c r="S29" s="134">
        <f t="shared" si="19"/>
        <v>45293</v>
      </c>
      <c r="T29" s="134">
        <f t="shared" si="19"/>
        <v>45294</v>
      </c>
      <c r="U29" s="134" t="s">
        <v>4</v>
      </c>
      <c r="V29" s="134" t="s">
        <v>4</v>
      </c>
      <c r="W29" s="134" t="s">
        <v>4</v>
      </c>
      <c r="X29" s="134" t="s">
        <v>4</v>
      </c>
      <c r="Y29" s="134">
        <f t="shared" si="19"/>
        <v>45299</v>
      </c>
      <c r="Z29" s="134" t="s">
        <v>4</v>
      </c>
      <c r="AA29" s="134">
        <f t="shared" si="19"/>
        <v>45297</v>
      </c>
      <c r="AB29" s="117"/>
      <c r="AC29" s="117"/>
      <c r="AD29" s="117"/>
      <c r="AE29" s="117"/>
      <c r="AF29" s="117"/>
      <c r="AG29" s="117"/>
      <c r="AH29" s="117"/>
      <c r="AI29" s="117"/>
    </row>
    <row r="30" spans="1:35" ht="94.8" customHeight="1" thickBot="1">
      <c r="A30" s="132"/>
      <c r="B30" s="5" t="s">
        <v>22</v>
      </c>
      <c r="C30" s="4" t="s">
        <v>264</v>
      </c>
      <c r="D30" s="151">
        <v>2332</v>
      </c>
      <c r="E30" s="134" t="s">
        <v>19</v>
      </c>
      <c r="F30" s="134" t="s">
        <v>19</v>
      </c>
      <c r="G30" s="134">
        <f t="shared" ref="G30:J37" si="24">G22+7</f>
        <v>45279</v>
      </c>
      <c r="H30" s="135" t="s">
        <v>4</v>
      </c>
      <c r="I30" s="135" t="s">
        <v>4</v>
      </c>
      <c r="J30" s="135" t="s">
        <v>4</v>
      </c>
      <c r="K30" s="135" t="s">
        <v>4</v>
      </c>
      <c r="L30" s="135" t="s">
        <v>4</v>
      </c>
      <c r="M30" s="135" t="s">
        <v>4</v>
      </c>
      <c r="N30" s="135" t="s">
        <v>4</v>
      </c>
      <c r="O30" s="134">
        <f t="shared" ref="O30:O31" si="25">O22+7</f>
        <v>45288</v>
      </c>
      <c r="P30" s="134">
        <f t="shared" si="22"/>
        <v>45287</v>
      </c>
      <c r="Q30" s="134" t="s">
        <v>4</v>
      </c>
      <c r="R30" s="134">
        <f t="shared" si="23"/>
        <v>45293</v>
      </c>
      <c r="S30" s="134">
        <f t="shared" si="19"/>
        <v>45291</v>
      </c>
      <c r="T30" s="134">
        <f t="shared" si="19"/>
        <v>45294</v>
      </c>
      <c r="U30" s="135" t="s">
        <v>4</v>
      </c>
      <c r="V30" s="135" t="s">
        <v>4</v>
      </c>
      <c r="W30" s="135" t="s">
        <v>4</v>
      </c>
      <c r="X30" s="134">
        <f t="shared" si="19"/>
        <v>45298</v>
      </c>
      <c r="Y30" s="134">
        <f t="shared" si="19"/>
        <v>45296</v>
      </c>
      <c r="Z30" s="135" t="s">
        <v>4</v>
      </c>
      <c r="AA30" s="135" t="s">
        <v>4</v>
      </c>
      <c r="AB30" s="117"/>
      <c r="AC30" s="117"/>
      <c r="AD30" s="117"/>
      <c r="AE30" s="117"/>
      <c r="AF30" s="117"/>
      <c r="AG30" s="117"/>
      <c r="AH30" s="117"/>
    </row>
    <row r="31" spans="1:35" ht="94.95" customHeight="1" thickBot="1">
      <c r="A31" s="132"/>
      <c r="B31" s="5" t="s">
        <v>5</v>
      </c>
      <c r="C31" s="4" t="s">
        <v>217</v>
      </c>
      <c r="D31" s="133">
        <v>2317</v>
      </c>
      <c r="E31" s="134" t="s">
        <v>19</v>
      </c>
      <c r="F31" s="134" t="s">
        <v>19</v>
      </c>
      <c r="G31" s="134">
        <f t="shared" si="24"/>
        <v>45287</v>
      </c>
      <c r="H31" s="134" t="s">
        <v>19</v>
      </c>
      <c r="I31" s="134" t="s">
        <v>19</v>
      </c>
      <c r="J31" s="134" t="s">
        <v>19</v>
      </c>
      <c r="K31" s="134" t="s">
        <v>25</v>
      </c>
      <c r="L31" s="134" t="s">
        <v>19</v>
      </c>
      <c r="M31" s="134" t="s">
        <v>19</v>
      </c>
      <c r="N31" s="134" t="s">
        <v>19</v>
      </c>
      <c r="O31" s="134">
        <f t="shared" si="25"/>
        <v>45290</v>
      </c>
      <c r="P31" s="134">
        <f t="shared" si="22"/>
        <v>45291</v>
      </c>
      <c r="Q31" s="134" t="s">
        <v>19</v>
      </c>
      <c r="R31" s="134">
        <f t="shared" si="23"/>
        <v>45301</v>
      </c>
      <c r="S31" s="134">
        <f>S23+7</f>
        <v>45300</v>
      </c>
      <c r="T31" s="134">
        <f t="shared" si="19"/>
        <v>45301</v>
      </c>
      <c r="U31" s="134" t="s">
        <v>19</v>
      </c>
      <c r="V31" s="134">
        <f t="shared" si="19"/>
        <v>45305</v>
      </c>
      <c r="W31" s="134">
        <f t="shared" si="19"/>
        <v>45303</v>
      </c>
      <c r="X31" s="134" t="s">
        <v>19</v>
      </c>
      <c r="Y31" s="134" t="s">
        <v>19</v>
      </c>
      <c r="Z31" s="134" t="s">
        <v>19</v>
      </c>
      <c r="AA31" s="134" t="s">
        <v>19</v>
      </c>
      <c r="AB31" s="117"/>
      <c r="AC31" s="117"/>
      <c r="AD31" s="117"/>
      <c r="AE31" s="117"/>
      <c r="AF31" s="117"/>
      <c r="AG31" s="117"/>
      <c r="AH31" s="117"/>
      <c r="AI31" s="117"/>
    </row>
    <row r="32" spans="1:35" ht="94.95" customHeight="1" thickBot="1">
      <c r="A32" s="132"/>
      <c r="B32" s="8" t="s">
        <v>167</v>
      </c>
      <c r="C32" s="8" t="str">
        <f>C24</f>
        <v>SUNNY CALLA</v>
      </c>
      <c r="D32" s="147">
        <f>D24+1</f>
        <v>2335</v>
      </c>
      <c r="E32" s="142" t="s">
        <v>19</v>
      </c>
      <c r="F32" s="142">
        <f t="shared" ref="F32:F34" si="26">F24+7</f>
        <v>45290</v>
      </c>
      <c r="G32" s="142">
        <f t="shared" si="24"/>
        <v>45291</v>
      </c>
      <c r="H32" s="142">
        <f t="shared" si="24"/>
        <v>45293</v>
      </c>
      <c r="I32" s="142">
        <f t="shared" si="24"/>
        <v>45293</v>
      </c>
      <c r="J32" s="142">
        <f t="shared" si="24"/>
        <v>45293</v>
      </c>
      <c r="K32" s="142" t="s">
        <v>19</v>
      </c>
      <c r="L32" s="142" t="s">
        <v>19</v>
      </c>
      <c r="M32" s="142" t="s">
        <v>19</v>
      </c>
      <c r="N32" s="142" t="s">
        <v>19</v>
      </c>
      <c r="O32" s="142" t="s">
        <v>15</v>
      </c>
      <c r="P32" s="142" t="s">
        <v>19</v>
      </c>
      <c r="Q32" s="142" t="s">
        <v>19</v>
      </c>
      <c r="R32" s="142">
        <f t="shared" si="23"/>
        <v>45296</v>
      </c>
      <c r="S32" s="142">
        <f t="shared" si="23"/>
        <v>44334</v>
      </c>
      <c r="T32" s="142" t="s">
        <v>19</v>
      </c>
      <c r="U32" s="142" t="s">
        <v>19</v>
      </c>
      <c r="V32" s="142" t="s">
        <v>19</v>
      </c>
      <c r="W32" s="142" t="s">
        <v>19</v>
      </c>
      <c r="X32" s="142" t="s">
        <v>19</v>
      </c>
      <c r="Y32" s="142" t="s">
        <v>19</v>
      </c>
      <c r="Z32" s="142" t="s">
        <v>19</v>
      </c>
      <c r="AA32" s="142" t="s">
        <v>19</v>
      </c>
      <c r="AB32" s="117"/>
      <c r="AC32" s="117"/>
      <c r="AD32" s="117"/>
      <c r="AE32" s="117"/>
      <c r="AF32" s="117"/>
      <c r="AG32" s="117"/>
      <c r="AH32" s="117"/>
      <c r="AI32" s="117"/>
    </row>
    <row r="33" spans="1:35" ht="94.95" customHeight="1" thickBot="1">
      <c r="A33" s="132"/>
      <c r="B33" s="8" t="s">
        <v>168</v>
      </c>
      <c r="C33" s="8" t="str">
        <f>C25</f>
        <v>SUNNY DAHLIA</v>
      </c>
      <c r="D33" s="147">
        <f>D25+1</f>
        <v>2353</v>
      </c>
      <c r="E33" s="142" t="s">
        <v>19</v>
      </c>
      <c r="F33" s="142">
        <f t="shared" si="26"/>
        <v>45292</v>
      </c>
      <c r="G33" s="142">
        <f t="shared" si="24"/>
        <v>45293</v>
      </c>
      <c r="H33" s="142" t="s">
        <v>19</v>
      </c>
      <c r="I33" s="142" t="s">
        <v>19</v>
      </c>
      <c r="J33" s="142" t="s">
        <v>19</v>
      </c>
      <c r="K33" s="142">
        <f t="shared" ref="K33:N35" si="27">K25+7</f>
        <v>45295</v>
      </c>
      <c r="L33" s="142">
        <f t="shared" si="27"/>
        <v>45296</v>
      </c>
      <c r="M33" s="142">
        <f t="shared" si="27"/>
        <v>45296</v>
      </c>
      <c r="N33" s="142">
        <f t="shared" si="27"/>
        <v>45297</v>
      </c>
      <c r="O33" s="142" t="s">
        <v>19</v>
      </c>
      <c r="P33" s="142" t="s">
        <v>19</v>
      </c>
      <c r="Q33" s="142" t="s">
        <v>19</v>
      </c>
      <c r="R33" s="142">
        <f t="shared" ref="R33:S33" si="28">R25+7</f>
        <v>45299</v>
      </c>
      <c r="S33" s="142">
        <f t="shared" si="28"/>
        <v>45299</v>
      </c>
      <c r="T33" s="142" t="s">
        <v>19</v>
      </c>
      <c r="U33" s="142" t="s">
        <v>19</v>
      </c>
      <c r="V33" s="142" t="s">
        <v>19</v>
      </c>
      <c r="W33" s="142" t="s">
        <v>19</v>
      </c>
      <c r="X33" s="142" t="s">
        <v>19</v>
      </c>
      <c r="Y33" s="142" t="s">
        <v>19</v>
      </c>
      <c r="Z33" s="142" t="s">
        <v>19</v>
      </c>
      <c r="AA33" s="142" t="s">
        <v>19</v>
      </c>
      <c r="AB33" s="117"/>
      <c r="AC33" s="117"/>
      <c r="AD33" s="117"/>
      <c r="AE33" s="117"/>
      <c r="AF33" s="117"/>
      <c r="AG33" s="117"/>
      <c r="AH33" s="117"/>
      <c r="AI33" s="117"/>
    </row>
    <row r="34" spans="1:35" ht="94.95" customHeight="1" thickBot="1">
      <c r="A34" s="132"/>
      <c r="B34" s="8" t="s">
        <v>169</v>
      </c>
      <c r="C34" s="148" t="str">
        <f>C26</f>
        <v>PANCON SUCCESS</v>
      </c>
      <c r="D34" s="147">
        <f>D26+1</f>
        <v>2352</v>
      </c>
      <c r="E34" s="142" t="s">
        <v>15</v>
      </c>
      <c r="F34" s="142">
        <f t="shared" si="26"/>
        <v>45290</v>
      </c>
      <c r="G34" s="142">
        <f t="shared" si="24"/>
        <v>45291</v>
      </c>
      <c r="H34" s="143" t="s">
        <v>176</v>
      </c>
      <c r="I34" s="142">
        <f t="shared" ref="I34:I36" si="29">I26+7</f>
        <v>45294</v>
      </c>
      <c r="J34" s="143" t="s">
        <v>175</v>
      </c>
      <c r="K34" s="142">
        <f t="shared" si="27"/>
        <v>45293</v>
      </c>
      <c r="L34" s="142">
        <f t="shared" si="27"/>
        <v>45295</v>
      </c>
      <c r="M34" s="142">
        <f t="shared" si="27"/>
        <v>45295</v>
      </c>
      <c r="N34" s="142">
        <f t="shared" si="27"/>
        <v>45295</v>
      </c>
      <c r="O34" s="142" t="s">
        <v>19</v>
      </c>
      <c r="P34" s="143" t="s">
        <v>176</v>
      </c>
      <c r="Q34" s="143" t="s">
        <v>176</v>
      </c>
      <c r="R34" s="142">
        <f t="shared" ref="R34:S34" si="30">R26+7</f>
        <v>45297</v>
      </c>
      <c r="S34" s="142">
        <f t="shared" si="30"/>
        <v>45298</v>
      </c>
      <c r="T34" s="142" t="s">
        <v>15</v>
      </c>
      <c r="U34" s="142" t="s">
        <v>15</v>
      </c>
      <c r="V34" s="142" t="s">
        <v>15</v>
      </c>
      <c r="W34" s="142" t="s">
        <v>15</v>
      </c>
      <c r="X34" s="142" t="s">
        <v>15</v>
      </c>
      <c r="Y34" s="142" t="s">
        <v>15</v>
      </c>
      <c r="Z34" s="142" t="s">
        <v>15</v>
      </c>
      <c r="AA34" s="142" t="s">
        <v>15</v>
      </c>
      <c r="AB34" s="117"/>
      <c r="AC34" s="117"/>
      <c r="AD34" s="117"/>
      <c r="AE34" s="117"/>
      <c r="AF34" s="117"/>
      <c r="AG34" s="117"/>
      <c r="AH34" s="117"/>
      <c r="AI34" s="117"/>
    </row>
    <row r="35" spans="1:35" ht="94.95" customHeight="1" thickBot="1">
      <c r="A35" s="132"/>
      <c r="B35" s="8" t="s">
        <v>170</v>
      </c>
      <c r="C35" s="148" t="str">
        <f>IF(C27="TY INCHEON","RESOLUTION",IF(C27="RESOLUTION","BAL STAR",IF(C27="BAL STAR","TY INCHEON")))</f>
        <v>TY INCHEON</v>
      </c>
      <c r="D35" s="150">
        <f>D11+2</f>
        <v>2335</v>
      </c>
      <c r="E35" s="142">
        <f t="shared" ref="E35:E36" si="31">E27+7</f>
        <v>45287</v>
      </c>
      <c r="F35" s="142" t="s">
        <v>15</v>
      </c>
      <c r="G35" s="142">
        <f t="shared" si="24"/>
        <v>45289</v>
      </c>
      <c r="H35" s="142">
        <f t="shared" si="24"/>
        <v>45292</v>
      </c>
      <c r="I35" s="142">
        <f t="shared" si="29"/>
        <v>45292</v>
      </c>
      <c r="J35" s="142" t="s">
        <v>15</v>
      </c>
      <c r="K35" s="142">
        <f t="shared" si="27"/>
        <v>45291</v>
      </c>
      <c r="L35" s="142" t="s">
        <v>15</v>
      </c>
      <c r="M35" s="142">
        <f>M27+7</f>
        <v>45293</v>
      </c>
      <c r="N35" s="142" t="s">
        <v>15</v>
      </c>
      <c r="O35" s="142" t="s">
        <v>19</v>
      </c>
      <c r="P35" s="142" t="s">
        <v>15</v>
      </c>
      <c r="Q35" s="142" t="s">
        <v>15</v>
      </c>
      <c r="R35" s="142" t="s">
        <v>15</v>
      </c>
      <c r="S35" s="142">
        <f t="shared" ref="S35:S37" si="32">S27+7</f>
        <v>45295</v>
      </c>
      <c r="T35" s="142" t="s">
        <v>15</v>
      </c>
      <c r="U35" s="142">
        <f t="shared" ref="U35:U36" si="33">U27+7</f>
        <v>45297</v>
      </c>
      <c r="V35" s="142" t="s">
        <v>15</v>
      </c>
      <c r="W35" s="142" t="s">
        <v>15</v>
      </c>
      <c r="X35" s="142" t="s">
        <v>15</v>
      </c>
      <c r="Y35" s="142" t="s">
        <v>15</v>
      </c>
      <c r="Z35" s="142" t="s">
        <v>15</v>
      </c>
      <c r="AA35" s="142" t="s">
        <v>15</v>
      </c>
      <c r="AB35" s="117"/>
      <c r="AC35" s="117"/>
      <c r="AD35" s="117"/>
      <c r="AE35" s="117"/>
      <c r="AF35" s="117"/>
      <c r="AG35" s="117"/>
      <c r="AH35" s="117"/>
      <c r="AI35" s="117"/>
    </row>
    <row r="36" spans="1:35" ht="94.95" customHeight="1" thickBot="1">
      <c r="A36" s="132"/>
      <c r="B36" s="8" t="s">
        <v>171</v>
      </c>
      <c r="C36" s="148" t="str">
        <f>IF(C28="TY INCHEON","RESOLUTION",IF(C28="RESOLUTION","BAL STAR",IF(C28="BAL STAR","TY INCHEON")))</f>
        <v>BAL STAR</v>
      </c>
      <c r="D36" s="150">
        <f>D12+2</f>
        <v>2335</v>
      </c>
      <c r="E36" s="142">
        <f t="shared" si="31"/>
        <v>45291</v>
      </c>
      <c r="F36" s="142"/>
      <c r="G36" s="142">
        <f t="shared" si="24"/>
        <v>45294</v>
      </c>
      <c r="H36" s="142">
        <f t="shared" si="24"/>
        <v>45296</v>
      </c>
      <c r="I36" s="142">
        <f t="shared" si="29"/>
        <v>45296</v>
      </c>
      <c r="J36" s="142">
        <f>J28+7</f>
        <v>45296</v>
      </c>
      <c r="K36" s="142" t="s">
        <v>15</v>
      </c>
      <c r="L36" s="142" t="s">
        <v>15</v>
      </c>
      <c r="M36" s="142" t="s">
        <v>15</v>
      </c>
      <c r="N36" s="142" t="s">
        <v>15</v>
      </c>
      <c r="O36" s="142" t="s">
        <v>19</v>
      </c>
      <c r="P36" s="142" t="s">
        <v>15</v>
      </c>
      <c r="Q36" s="142" t="s">
        <v>15</v>
      </c>
      <c r="R36" s="142" t="s">
        <v>15</v>
      </c>
      <c r="S36" s="142">
        <f t="shared" si="32"/>
        <v>45299</v>
      </c>
      <c r="T36" s="142" t="s">
        <v>15</v>
      </c>
      <c r="U36" s="142">
        <f t="shared" si="33"/>
        <v>45301</v>
      </c>
      <c r="V36" s="142" t="s">
        <v>19</v>
      </c>
      <c r="W36" s="142" t="s">
        <v>15</v>
      </c>
      <c r="X36" s="142" t="s">
        <v>15</v>
      </c>
      <c r="Y36" s="142" t="s">
        <v>15</v>
      </c>
      <c r="Z36" s="142" t="s">
        <v>15</v>
      </c>
      <c r="AA36" s="142" t="s">
        <v>15</v>
      </c>
      <c r="AB36" s="117"/>
      <c r="AC36" s="117"/>
      <c r="AD36" s="117"/>
      <c r="AE36" s="117"/>
      <c r="AF36" s="117"/>
      <c r="AG36" s="117"/>
      <c r="AH36" s="117"/>
      <c r="AI36" s="117"/>
    </row>
    <row r="37" spans="1:35" ht="94.95" customHeight="1" thickBot="1">
      <c r="A37" s="132"/>
      <c r="B37" s="8" t="s">
        <v>6</v>
      </c>
      <c r="C37" s="144" t="str">
        <f>IF(C29="SUNNY IVY","STAR CLIPPER",IF(C29="STAR CLIPPER","SUNNY DAISY",IF(C29="SUNNY DAISY","SUNNY IVY")))</f>
        <v>STAR CLIPPER</v>
      </c>
      <c r="D37" s="150">
        <v>2319</v>
      </c>
      <c r="E37" s="142" t="s">
        <v>19</v>
      </c>
      <c r="F37" s="142" t="s">
        <v>19</v>
      </c>
      <c r="G37" s="142">
        <f t="shared" si="24"/>
        <v>45288</v>
      </c>
      <c r="H37" s="142" t="s">
        <v>19</v>
      </c>
      <c r="I37" s="142" t="s">
        <v>19</v>
      </c>
      <c r="J37" s="142" t="s">
        <v>19</v>
      </c>
      <c r="K37" s="142">
        <f>K29+7</f>
        <v>45291</v>
      </c>
      <c r="L37" s="142" t="s">
        <v>19</v>
      </c>
      <c r="M37" s="142" t="s">
        <v>19</v>
      </c>
      <c r="N37" s="142" t="s">
        <v>19</v>
      </c>
      <c r="O37" s="142" t="s">
        <v>19</v>
      </c>
      <c r="P37" s="142">
        <f t="shared" ref="P37:Q37" si="34">P29+7</f>
        <v>45293</v>
      </c>
      <c r="Q37" s="142">
        <f t="shared" si="34"/>
        <v>45292</v>
      </c>
      <c r="R37" s="142">
        <f>R29+7</f>
        <v>45301</v>
      </c>
      <c r="S37" s="142">
        <f t="shared" si="32"/>
        <v>45300</v>
      </c>
      <c r="T37" s="142">
        <f>T29+7</f>
        <v>45301</v>
      </c>
      <c r="U37" s="142" t="s">
        <v>19</v>
      </c>
      <c r="V37" s="142" t="s">
        <v>19</v>
      </c>
      <c r="W37" s="142" t="s">
        <v>19</v>
      </c>
      <c r="X37" s="142" t="s">
        <v>19</v>
      </c>
      <c r="Y37" s="142">
        <f>Y29+7</f>
        <v>45306</v>
      </c>
      <c r="Z37" s="142" t="s">
        <v>19</v>
      </c>
      <c r="AA37" s="142">
        <f>AA29+7</f>
        <v>45304</v>
      </c>
      <c r="AB37" s="117"/>
      <c r="AC37" s="117"/>
      <c r="AD37" s="117"/>
      <c r="AE37" s="117"/>
      <c r="AF37" s="117"/>
      <c r="AG37" s="117"/>
      <c r="AH37" s="117"/>
      <c r="AI37" s="117"/>
    </row>
    <row r="38" spans="1:35" ht="94.95" customHeight="1" thickBot="1">
      <c r="A38" s="132"/>
      <c r="B38" s="8" t="s">
        <v>22</v>
      </c>
      <c r="C38" s="144" t="str">
        <f>IF(C30="WECAN","STAR EXPRESS",IF(C30="STAR EXPRESS","SUNNY COSMOS",IF(C30="SUNNY COSMOS","WECAN")))</f>
        <v>STAR EXPRESS</v>
      </c>
      <c r="D38" s="150">
        <v>2320</v>
      </c>
      <c r="E38" s="142" t="s">
        <v>19</v>
      </c>
      <c r="F38" s="142" t="s">
        <v>19</v>
      </c>
      <c r="G38" s="142">
        <f>G30+7</f>
        <v>45286</v>
      </c>
      <c r="H38" s="143" t="s">
        <v>175</v>
      </c>
      <c r="I38" s="143" t="s">
        <v>175</v>
      </c>
      <c r="J38" s="143" t="s">
        <v>175</v>
      </c>
      <c r="K38" s="143" t="s">
        <v>175</v>
      </c>
      <c r="L38" s="143" t="s">
        <v>175</v>
      </c>
      <c r="M38" s="143" t="s">
        <v>175</v>
      </c>
      <c r="N38" s="143" t="s">
        <v>175</v>
      </c>
      <c r="O38" s="142">
        <f t="shared" ref="O38:P38" si="35">O30+7</f>
        <v>45295</v>
      </c>
      <c r="P38" s="142">
        <f t="shared" si="35"/>
        <v>45294</v>
      </c>
      <c r="Q38" s="142" t="s">
        <v>20</v>
      </c>
      <c r="R38" s="142">
        <f>R30+7</f>
        <v>45300</v>
      </c>
      <c r="S38" s="142">
        <f>S30+7</f>
        <v>45298</v>
      </c>
      <c r="T38" s="142">
        <f>T30+7</f>
        <v>45301</v>
      </c>
      <c r="U38" s="143" t="s">
        <v>175</v>
      </c>
      <c r="V38" s="143" t="s">
        <v>175</v>
      </c>
      <c r="W38" s="143" t="s">
        <v>175</v>
      </c>
      <c r="X38" s="142">
        <f>X30+7</f>
        <v>45305</v>
      </c>
      <c r="Y38" s="142">
        <f>Y30+7</f>
        <v>45303</v>
      </c>
      <c r="Z38" s="143" t="s">
        <v>175</v>
      </c>
      <c r="AA38" s="143" t="s">
        <v>175</v>
      </c>
      <c r="AB38" s="117"/>
      <c r="AC38" s="117"/>
      <c r="AD38" s="117"/>
      <c r="AE38" s="117"/>
      <c r="AF38" s="117"/>
      <c r="AG38" s="117"/>
      <c r="AH38" s="117"/>
      <c r="AI38" s="117"/>
    </row>
    <row r="39" spans="1:35" ht="94.95" customHeight="1" thickBot="1">
      <c r="A39" s="132"/>
      <c r="B39" s="8" t="s">
        <v>5</v>
      </c>
      <c r="C39" s="148" t="str">
        <f>IF(C31="STAR CHASER","STAR RANGER",IF(C31="STAR RANGER","SUNNY LAVENDER",IF(C31="SUNNY LAVENDER","STAR CHASER")))</f>
        <v>SUNNY LAVENDER</v>
      </c>
      <c r="D39" s="150">
        <v>2325</v>
      </c>
      <c r="E39" s="142" t="s">
        <v>19</v>
      </c>
      <c r="F39" s="142" t="s">
        <v>19</v>
      </c>
      <c r="G39" s="142">
        <f>G31+7</f>
        <v>45294</v>
      </c>
      <c r="H39" s="142" t="s">
        <v>19</v>
      </c>
      <c r="I39" s="142" t="s">
        <v>19</v>
      </c>
      <c r="J39" s="142" t="s">
        <v>19</v>
      </c>
      <c r="K39" s="142" t="s">
        <v>15</v>
      </c>
      <c r="L39" s="142" t="s">
        <v>19</v>
      </c>
      <c r="M39" s="142" t="s">
        <v>19</v>
      </c>
      <c r="N39" s="142" t="s">
        <v>19</v>
      </c>
      <c r="O39" s="142">
        <f t="shared" ref="O39:P39" si="36">O31+7</f>
        <v>45297</v>
      </c>
      <c r="P39" s="142">
        <f t="shared" si="36"/>
        <v>45298</v>
      </c>
      <c r="Q39" s="143" t="s">
        <v>173</v>
      </c>
      <c r="R39" s="142">
        <f t="shared" ref="R39:T39" si="37">R31+7</f>
        <v>45308</v>
      </c>
      <c r="S39" s="142">
        <f t="shared" si="37"/>
        <v>45307</v>
      </c>
      <c r="T39" s="142">
        <f t="shared" si="37"/>
        <v>45308</v>
      </c>
      <c r="U39" s="142" t="s">
        <v>19</v>
      </c>
      <c r="V39" s="142">
        <f t="shared" ref="V39:W39" si="38">V31+7</f>
        <v>45312</v>
      </c>
      <c r="W39" s="142">
        <f t="shared" si="38"/>
        <v>45310</v>
      </c>
      <c r="X39" s="142" t="s">
        <v>19</v>
      </c>
      <c r="Y39" s="142" t="s">
        <v>19</v>
      </c>
      <c r="Z39" s="142" t="s">
        <v>19</v>
      </c>
      <c r="AA39" s="142" t="s">
        <v>19</v>
      </c>
      <c r="AB39" s="117"/>
      <c r="AC39" s="117"/>
      <c r="AD39" s="117"/>
      <c r="AE39" s="117"/>
      <c r="AF39" s="117"/>
      <c r="AG39" s="117"/>
      <c r="AH39" s="117"/>
      <c r="AI39" s="117"/>
    </row>
    <row r="40" spans="1:35" ht="94.95" customHeight="1">
      <c r="B40" s="152" t="s">
        <v>177</v>
      </c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</row>
    <row r="41" spans="1:35" ht="80.099999999999994" customHeight="1">
      <c r="AA41" s="117"/>
      <c r="AB41" s="117"/>
      <c r="AC41" s="117"/>
      <c r="AD41" s="117"/>
      <c r="AE41" s="117"/>
      <c r="AF41" s="117"/>
      <c r="AG41" s="117"/>
      <c r="AH41" s="117"/>
      <c r="AI41" s="117"/>
    </row>
  </sheetData>
  <sheetProtection selectLockedCells="1" selectUnlockedCells="1"/>
  <protectedRanges>
    <protectedRange sqref="F28 E19 F18:F19 P13 U30:W30 E30:F30 E20:F22 E16:F17 Z30:AA30 H30:N30 E32:AA39 G16:AA20 E23:S23 T21:AA23 G21:S22" name="範囲1"/>
  </protectedRanges>
  <autoFilter ref="B7:B42" xr:uid="{00000000-0009-0000-0000-000000000000}"/>
  <mergeCells count="7">
    <mergeCell ref="Z5:AA5"/>
    <mergeCell ref="B6:C6"/>
    <mergeCell ref="B3:F3"/>
    <mergeCell ref="G3:U3"/>
    <mergeCell ref="V3:Y3"/>
    <mergeCell ref="V4:Y4"/>
    <mergeCell ref="J5:M5"/>
  </mergeCells>
  <phoneticPr fontId="18"/>
  <printOptions horizontalCentered="1"/>
  <pageMargins left="0" right="0" top="0" bottom="0.72569444444444442" header="0" footer="0"/>
  <pageSetup paperSize="9" scale="10" fitToWidth="0" fitToHeight="0" orientation="landscape" r:id="rId1"/>
  <colBreaks count="1" manualBreakCount="1">
    <brk id="27" max="5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A2201-1BB5-4430-96E4-19C018A019A9}">
  <dimension ref="A4:AU26"/>
  <sheetViews>
    <sheetView view="pageBreakPreview" topLeftCell="B16" zoomScale="20" zoomScaleNormal="20" zoomScaleSheetLayoutView="20" zoomScalePageLayoutView="30" workbookViewId="0">
      <selection activeCell="F1" sqref="F1"/>
    </sheetView>
  </sheetViews>
  <sheetFormatPr defaultColWidth="8.59765625" defaultRowHeight="76.8"/>
  <cols>
    <col min="1" max="1" width="6.59765625" style="9" hidden="1" customWidth="1"/>
    <col min="2" max="2" width="6.59765625" style="9" customWidth="1"/>
    <col min="3" max="3" width="51.09765625" style="9" customWidth="1"/>
    <col min="4" max="4" width="140.09765625" style="9" customWidth="1"/>
    <col min="5" max="5" width="120.09765625" style="9" bestFit="1" customWidth="1"/>
    <col min="6" max="6" width="73.3984375" style="9" customWidth="1"/>
    <col min="7" max="13" width="48.69921875" style="9" customWidth="1"/>
    <col min="14" max="14" width="41" style="9" bestFit="1" customWidth="1"/>
    <col min="15" max="16" width="48.69921875" style="9" customWidth="1"/>
    <col min="17" max="17" width="41" style="9" customWidth="1"/>
    <col min="18" max="19" width="48.69921875" style="9" customWidth="1"/>
    <col min="20" max="20" width="57.8984375" style="9" customWidth="1"/>
    <col min="21" max="21" width="74.59765625" style="9" customWidth="1"/>
    <col min="22" max="24" width="48.69921875" style="9" customWidth="1"/>
    <col min="25" max="25" width="41" style="9" customWidth="1"/>
    <col min="26" max="26" width="64.09765625" style="9" customWidth="1"/>
    <col min="27" max="28" width="50.59765625" style="9" customWidth="1"/>
    <col min="29" max="29" width="55.59765625" style="9" customWidth="1"/>
    <col min="30" max="30" width="5.5" style="9" customWidth="1"/>
    <col min="31" max="31" width="0.59765625" style="9" hidden="1" customWidth="1"/>
    <col min="32" max="32" width="50.59765625" style="9" customWidth="1"/>
    <col min="33" max="16384" width="8.59765625" style="9"/>
  </cols>
  <sheetData>
    <row r="4" spans="1:47" s="112" customFormat="1" ht="270" customHeight="1">
      <c r="A4" s="153"/>
      <c r="C4" s="154"/>
      <c r="D4" s="154"/>
      <c r="E4" s="154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4"/>
      <c r="S4" s="204"/>
      <c r="T4" s="204"/>
      <c r="U4" s="204"/>
      <c r="V4" s="113"/>
      <c r="W4" s="113"/>
    </row>
    <row r="5" spans="1:47" ht="100.5" customHeight="1" thickBot="1">
      <c r="C5" s="209" t="s">
        <v>178</v>
      </c>
      <c r="D5" s="209"/>
      <c r="E5" s="1"/>
      <c r="F5" s="206"/>
      <c r="G5" s="206"/>
      <c r="H5" s="206"/>
      <c r="I5" s="206"/>
      <c r="J5" s="1"/>
      <c r="K5" s="1"/>
      <c r="L5" s="1"/>
      <c r="M5" s="1"/>
      <c r="N5" s="1"/>
      <c r="S5" s="155" t="s">
        <v>23</v>
      </c>
      <c r="T5" s="155">
        <v>45264</v>
      </c>
      <c r="U5" s="155"/>
      <c r="W5" s="121"/>
      <c r="X5" s="187"/>
      <c r="Y5" s="187"/>
      <c r="Z5" s="117"/>
      <c r="AA5" s="117"/>
      <c r="AB5" s="156"/>
      <c r="AC5" s="156"/>
      <c r="AD5" s="156"/>
      <c r="AE5" s="156"/>
      <c r="AF5" s="156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</row>
    <row r="6" spans="1:47" s="132" customFormat="1" ht="215.1" customHeight="1" thickBot="1">
      <c r="A6" s="157"/>
      <c r="B6" s="157"/>
      <c r="C6" s="210" t="s">
        <v>8</v>
      </c>
      <c r="D6" s="210"/>
      <c r="E6" s="16" t="s">
        <v>0</v>
      </c>
      <c r="F6" s="211" t="s">
        <v>179</v>
      </c>
      <c r="G6" s="211"/>
      <c r="H6" s="211"/>
      <c r="I6" s="16" t="s">
        <v>180</v>
      </c>
      <c r="J6" s="16" t="s">
        <v>181</v>
      </c>
      <c r="K6" s="210" t="s">
        <v>13</v>
      </c>
      <c r="L6" s="212"/>
      <c r="M6" s="213"/>
      <c r="N6" s="210" t="s">
        <v>9</v>
      </c>
      <c r="O6" s="213"/>
      <c r="P6" s="213"/>
      <c r="Q6" s="210" t="s">
        <v>182</v>
      </c>
      <c r="R6" s="213"/>
      <c r="S6" s="213"/>
      <c r="T6" s="210" t="s">
        <v>183</v>
      </c>
      <c r="U6" s="213"/>
      <c r="V6" s="213"/>
      <c r="W6" s="157"/>
      <c r="X6" s="157"/>
      <c r="Y6" s="157"/>
      <c r="Z6" s="157"/>
      <c r="AA6" s="157"/>
      <c r="AB6" s="157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</row>
    <row r="7" spans="1:47" s="132" customFormat="1" ht="215.1" customHeight="1" thickBot="1">
      <c r="A7" s="157"/>
      <c r="B7" s="157"/>
      <c r="C7" s="12" t="s">
        <v>12</v>
      </c>
      <c r="D7" s="10" t="s">
        <v>17</v>
      </c>
      <c r="E7" s="11"/>
      <c r="F7" s="214" t="s">
        <v>184</v>
      </c>
      <c r="G7" s="215"/>
      <c r="H7" s="216"/>
      <c r="I7" s="159" t="s">
        <v>185</v>
      </c>
      <c r="J7" s="10" t="s">
        <v>186</v>
      </c>
      <c r="K7" s="217" t="s">
        <v>187</v>
      </c>
      <c r="L7" s="218"/>
      <c r="M7" s="219"/>
      <c r="N7" s="217" t="s">
        <v>188</v>
      </c>
      <c r="O7" s="218"/>
      <c r="P7" s="219"/>
      <c r="Q7" s="217" t="s">
        <v>189</v>
      </c>
      <c r="R7" s="218"/>
      <c r="S7" s="219"/>
      <c r="T7" s="217" t="s">
        <v>190</v>
      </c>
      <c r="U7" s="218"/>
      <c r="V7" s="219"/>
      <c r="W7" s="157"/>
      <c r="X7" s="157"/>
      <c r="Y7" s="157"/>
      <c r="Z7" s="157"/>
      <c r="AA7" s="157"/>
      <c r="AB7" s="157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</row>
    <row r="8" spans="1:47" ht="215.1" customHeight="1" thickBot="1">
      <c r="A8" s="118"/>
      <c r="B8" s="157"/>
      <c r="C8" s="207" t="s">
        <v>230</v>
      </c>
      <c r="D8" s="2" t="s">
        <v>271</v>
      </c>
      <c r="E8" s="160" t="s">
        <v>272</v>
      </c>
      <c r="F8" s="3">
        <f>T5+6</f>
        <v>45270</v>
      </c>
      <c r="G8" s="3" t="s">
        <v>4</v>
      </c>
      <c r="H8" s="3">
        <f>T5+7</f>
        <v>45271</v>
      </c>
      <c r="I8" s="3">
        <f>T5+8</f>
        <v>45272</v>
      </c>
      <c r="J8" s="3">
        <f>T5+9</f>
        <v>45273</v>
      </c>
      <c r="K8" s="3">
        <f>T5+12</f>
        <v>45276</v>
      </c>
      <c r="L8" s="3" t="s">
        <v>4</v>
      </c>
      <c r="M8" s="3">
        <f>T5+13</f>
        <v>45277</v>
      </c>
      <c r="N8" s="3">
        <f>$T$5+13</f>
        <v>45277</v>
      </c>
      <c r="O8" s="3" t="s">
        <v>4</v>
      </c>
      <c r="P8" s="3">
        <f>$T$5+14</f>
        <v>45278</v>
      </c>
      <c r="Q8" s="3">
        <f>T5+21</f>
        <v>45285</v>
      </c>
      <c r="R8" s="3" t="s">
        <v>4</v>
      </c>
      <c r="S8" s="3">
        <f>T5+22</f>
        <v>45286</v>
      </c>
      <c r="T8" s="3">
        <f>T5+22</f>
        <v>45286</v>
      </c>
      <c r="U8" s="3" t="s">
        <v>4</v>
      </c>
      <c r="V8" s="3">
        <f>T5+23</f>
        <v>45287</v>
      </c>
      <c r="W8" s="118"/>
      <c r="X8" s="118"/>
      <c r="Y8" s="118"/>
      <c r="Z8" s="118"/>
      <c r="AA8" s="118"/>
      <c r="AB8" s="11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</row>
    <row r="9" spans="1:47" ht="215.1" customHeight="1" thickBot="1">
      <c r="A9" s="118"/>
      <c r="B9" s="157"/>
      <c r="C9" s="207"/>
      <c r="D9" s="2" t="s">
        <v>238</v>
      </c>
      <c r="E9" s="160" t="s">
        <v>251</v>
      </c>
      <c r="F9" s="3">
        <f>F8+7</f>
        <v>45277</v>
      </c>
      <c r="G9" s="3" t="s">
        <v>24</v>
      </c>
      <c r="H9" s="3">
        <f>H8+7</f>
        <v>45278</v>
      </c>
      <c r="I9" s="3">
        <f t="shared" ref="I9:K9" si="0">I8+7</f>
        <v>45279</v>
      </c>
      <c r="J9" s="3">
        <f t="shared" si="0"/>
        <v>45280</v>
      </c>
      <c r="K9" s="6">
        <f t="shared" si="0"/>
        <v>45283</v>
      </c>
      <c r="L9" s="6" t="s">
        <v>25</v>
      </c>
      <c r="M9" s="6">
        <f>M8+7</f>
        <v>45284</v>
      </c>
      <c r="N9" s="6">
        <f>N8+7</f>
        <v>45284</v>
      </c>
      <c r="O9" s="6" t="s">
        <v>25</v>
      </c>
      <c r="P9" s="6">
        <f>P8+7</f>
        <v>45285</v>
      </c>
      <c r="Q9" s="3">
        <f>Q8+7</f>
        <v>45292</v>
      </c>
      <c r="R9" s="3" t="s">
        <v>24</v>
      </c>
      <c r="S9" s="3">
        <f t="shared" ref="S9" si="1">S8+7</f>
        <v>45293</v>
      </c>
      <c r="T9" s="3">
        <f>T8+7</f>
        <v>45293</v>
      </c>
      <c r="U9" s="3" t="s">
        <v>24</v>
      </c>
      <c r="V9" s="3">
        <f t="shared" ref="V9" si="2">V8+7</f>
        <v>45294</v>
      </c>
      <c r="W9" s="118"/>
      <c r="X9" s="118"/>
      <c r="Y9" s="118"/>
      <c r="Z9" s="118"/>
      <c r="AA9" s="118"/>
      <c r="AB9" s="118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</row>
    <row r="10" spans="1:47" ht="215.1" customHeight="1" thickBot="1">
      <c r="A10" s="118"/>
      <c r="B10" s="157"/>
      <c r="C10" s="207"/>
      <c r="D10" s="2" t="s">
        <v>274</v>
      </c>
      <c r="E10" s="6" t="s">
        <v>275</v>
      </c>
      <c r="F10" s="3">
        <f>F8+14</f>
        <v>45284</v>
      </c>
      <c r="G10" s="161" t="s">
        <v>24</v>
      </c>
      <c r="H10" s="3">
        <f>H8+14</f>
        <v>45285</v>
      </c>
      <c r="I10" s="3">
        <f t="shared" ref="I10:K10" si="3">I8+14</f>
        <v>45286</v>
      </c>
      <c r="J10" s="3">
        <f t="shared" si="3"/>
        <v>45287</v>
      </c>
      <c r="K10" s="6">
        <f t="shared" si="3"/>
        <v>45290</v>
      </c>
      <c r="L10" s="6" t="s">
        <v>25</v>
      </c>
      <c r="M10" s="6">
        <f>M8+14</f>
        <v>45291</v>
      </c>
      <c r="N10" s="6">
        <f>N8+14</f>
        <v>45291</v>
      </c>
      <c r="O10" s="6" t="s">
        <v>25</v>
      </c>
      <c r="P10" s="6">
        <f>P8+14</f>
        <v>45292</v>
      </c>
      <c r="Q10" s="3">
        <f>Q8+14</f>
        <v>45299</v>
      </c>
      <c r="R10" s="3" t="s">
        <v>24</v>
      </c>
      <c r="S10" s="3">
        <f t="shared" ref="S10" si="4">S8+14</f>
        <v>45300</v>
      </c>
      <c r="T10" s="3">
        <f>T8+14</f>
        <v>45300</v>
      </c>
      <c r="U10" s="3" t="s">
        <v>24</v>
      </c>
      <c r="V10" s="3">
        <f t="shared" ref="V10" si="5">V8+14</f>
        <v>45301</v>
      </c>
      <c r="W10" s="118"/>
      <c r="X10" s="118"/>
      <c r="Y10" s="118"/>
      <c r="Z10" s="118"/>
      <c r="AA10" s="118"/>
      <c r="AB10" s="118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</row>
    <row r="11" spans="1:47" ht="215.1" customHeight="1" thickBot="1">
      <c r="A11" s="118"/>
      <c r="B11" s="157"/>
      <c r="C11" s="207"/>
      <c r="D11" s="2" t="s">
        <v>237</v>
      </c>
      <c r="E11" s="6" t="s">
        <v>270</v>
      </c>
      <c r="F11" s="3">
        <f>F8+21</f>
        <v>45291</v>
      </c>
      <c r="G11" s="161" t="s">
        <v>24</v>
      </c>
      <c r="H11" s="3">
        <f>H8+21</f>
        <v>45292</v>
      </c>
      <c r="I11" s="3">
        <f t="shared" ref="I11:K11" si="6">I8+21</f>
        <v>45293</v>
      </c>
      <c r="J11" s="3">
        <f t="shared" si="6"/>
        <v>45294</v>
      </c>
      <c r="K11" s="3">
        <f t="shared" si="6"/>
        <v>45297</v>
      </c>
      <c r="L11" s="162" t="s">
        <v>26</v>
      </c>
      <c r="M11" s="3">
        <f>M8+21</f>
        <v>45298</v>
      </c>
      <c r="N11" s="3">
        <f>N8+21</f>
        <v>45298</v>
      </c>
      <c r="O11" s="162" t="s">
        <v>26</v>
      </c>
      <c r="P11" s="3">
        <f>P8+21</f>
        <v>45299</v>
      </c>
      <c r="Q11" s="3">
        <f>Q8+21</f>
        <v>45306</v>
      </c>
      <c r="R11" s="3" t="s">
        <v>24</v>
      </c>
      <c r="S11" s="3">
        <f t="shared" ref="S11" si="7">S8+21</f>
        <v>45307</v>
      </c>
      <c r="T11" s="3">
        <f>T8+21</f>
        <v>45307</v>
      </c>
      <c r="U11" s="3" t="s">
        <v>24</v>
      </c>
      <c r="V11" s="3">
        <f t="shared" ref="V11" si="8">V8+21</f>
        <v>45308</v>
      </c>
      <c r="W11" s="118"/>
      <c r="X11" s="118"/>
      <c r="Y11" s="118"/>
      <c r="Z11" s="118"/>
      <c r="AA11" s="118"/>
      <c r="AB11" s="118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</row>
    <row r="12" spans="1:47" ht="215.1" customHeight="1" thickBot="1">
      <c r="A12" s="117"/>
      <c r="B12" s="158"/>
      <c r="C12" s="208"/>
      <c r="D12" s="188" t="s">
        <v>276</v>
      </c>
      <c r="E12" s="163" t="s">
        <v>277</v>
      </c>
      <c r="F12" s="7">
        <f>F8+28</f>
        <v>45298</v>
      </c>
      <c r="G12" s="164" t="s">
        <v>26</v>
      </c>
      <c r="H12" s="7">
        <f>H8+28</f>
        <v>45299</v>
      </c>
      <c r="I12" s="7">
        <f t="shared" ref="I12:K12" si="9">I8+28</f>
        <v>45300</v>
      </c>
      <c r="J12" s="7">
        <f t="shared" si="9"/>
        <v>45301</v>
      </c>
      <c r="K12" s="7">
        <f t="shared" si="9"/>
        <v>45304</v>
      </c>
      <c r="L12" s="163" t="s">
        <v>26</v>
      </c>
      <c r="M12" s="7">
        <f>M8+28</f>
        <v>45305</v>
      </c>
      <c r="N12" s="7">
        <f>N8+28</f>
        <v>45305</v>
      </c>
      <c r="O12" s="163" t="s">
        <v>26</v>
      </c>
      <c r="P12" s="7">
        <f>P8+28</f>
        <v>45306</v>
      </c>
      <c r="Q12" s="7">
        <f>Q8+28</f>
        <v>45313</v>
      </c>
      <c r="R12" s="7" t="s">
        <v>24</v>
      </c>
      <c r="S12" s="7">
        <f t="shared" ref="S12" si="10">S8+28</f>
        <v>45314</v>
      </c>
      <c r="T12" s="7">
        <f>T8+28</f>
        <v>45314</v>
      </c>
      <c r="U12" s="7" t="s">
        <v>24</v>
      </c>
      <c r="V12" s="7">
        <f t="shared" ref="V12" si="11">V8+28</f>
        <v>45315</v>
      </c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</row>
    <row r="13" spans="1:47" ht="215.1" customHeight="1" thickBot="1">
      <c r="A13" s="117"/>
      <c r="B13" s="117"/>
      <c r="C13" s="208"/>
      <c r="D13" s="188" t="s">
        <v>238</v>
      </c>
      <c r="E13" s="163" t="s">
        <v>268</v>
      </c>
      <c r="F13" s="7">
        <f>F8+35</f>
        <v>45305</v>
      </c>
      <c r="G13" s="164" t="s">
        <v>26</v>
      </c>
      <c r="H13" s="7">
        <f>H8+35</f>
        <v>45306</v>
      </c>
      <c r="I13" s="7">
        <f t="shared" ref="I13:K13" si="12">I8+35</f>
        <v>45307</v>
      </c>
      <c r="J13" s="7">
        <f t="shared" si="12"/>
        <v>45308</v>
      </c>
      <c r="K13" s="7">
        <f t="shared" si="12"/>
        <v>45311</v>
      </c>
      <c r="L13" s="163" t="s">
        <v>26</v>
      </c>
      <c r="M13" s="7">
        <f>M8+35</f>
        <v>45312</v>
      </c>
      <c r="N13" s="7">
        <f>N8+35</f>
        <v>45312</v>
      </c>
      <c r="O13" s="163" t="s">
        <v>26</v>
      </c>
      <c r="P13" s="7">
        <f>P8+35</f>
        <v>45313</v>
      </c>
      <c r="Q13" s="7">
        <f>Q8+35</f>
        <v>45320</v>
      </c>
      <c r="R13" s="7" t="s">
        <v>24</v>
      </c>
      <c r="S13" s="7">
        <f t="shared" ref="S13" si="13">S8+35</f>
        <v>45321</v>
      </c>
      <c r="T13" s="7">
        <f>T8+35</f>
        <v>45321</v>
      </c>
      <c r="U13" s="7" t="s">
        <v>24</v>
      </c>
      <c r="V13" s="7">
        <f t="shared" ref="V13" si="14">V8+35</f>
        <v>45322</v>
      </c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</row>
    <row r="14" spans="1:47" ht="215.1" customHeight="1" thickBot="1">
      <c r="A14" s="117"/>
      <c r="B14" s="117"/>
      <c r="C14" s="208"/>
      <c r="D14" s="188" t="s">
        <v>273</v>
      </c>
      <c r="E14" s="163" t="s">
        <v>278</v>
      </c>
      <c r="F14" s="7">
        <f>F8+42</f>
        <v>45312</v>
      </c>
      <c r="G14" s="164" t="s">
        <v>26</v>
      </c>
      <c r="H14" s="7">
        <f>H8+42</f>
        <v>45313</v>
      </c>
      <c r="I14" s="7">
        <f t="shared" ref="I14:K14" si="15">I8+42</f>
        <v>45314</v>
      </c>
      <c r="J14" s="7">
        <f t="shared" si="15"/>
        <v>45315</v>
      </c>
      <c r="K14" s="7">
        <f t="shared" si="15"/>
        <v>45318</v>
      </c>
      <c r="L14" s="163" t="s">
        <v>26</v>
      </c>
      <c r="M14" s="7">
        <f>M8+42</f>
        <v>45319</v>
      </c>
      <c r="N14" s="7">
        <f>N8+42</f>
        <v>45319</v>
      </c>
      <c r="O14" s="163" t="s">
        <v>26</v>
      </c>
      <c r="P14" s="7">
        <f>P8+42</f>
        <v>45320</v>
      </c>
      <c r="Q14" s="7">
        <f>Q8+42</f>
        <v>45327</v>
      </c>
      <c r="R14" s="7" t="s">
        <v>24</v>
      </c>
      <c r="S14" s="7">
        <f t="shared" ref="S14" si="16">S8+42</f>
        <v>45328</v>
      </c>
      <c r="T14" s="7">
        <f>T8+42</f>
        <v>45328</v>
      </c>
      <c r="U14" s="7" t="s">
        <v>24</v>
      </c>
      <c r="V14" s="7">
        <f t="shared" ref="V14" si="17">V8+42</f>
        <v>45329</v>
      </c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</row>
    <row r="15" spans="1:47" ht="215.1" customHeight="1" thickBot="1">
      <c r="A15" s="117"/>
      <c r="B15" s="117"/>
      <c r="C15" s="208"/>
      <c r="D15" s="188" t="s">
        <v>237</v>
      </c>
      <c r="E15" s="163" t="s">
        <v>279</v>
      </c>
      <c r="F15" s="7">
        <f>F8+49</f>
        <v>45319</v>
      </c>
      <c r="G15" s="164" t="s">
        <v>26</v>
      </c>
      <c r="H15" s="7">
        <f>H8+49</f>
        <v>45320</v>
      </c>
      <c r="I15" s="7">
        <f t="shared" ref="I15:K15" si="18">I8+49</f>
        <v>45321</v>
      </c>
      <c r="J15" s="7">
        <f t="shared" si="18"/>
        <v>45322</v>
      </c>
      <c r="K15" s="7">
        <f t="shared" si="18"/>
        <v>45325</v>
      </c>
      <c r="L15" s="163" t="s">
        <v>26</v>
      </c>
      <c r="M15" s="7">
        <f>M8+49</f>
        <v>45326</v>
      </c>
      <c r="N15" s="7">
        <f>N8+49</f>
        <v>45326</v>
      </c>
      <c r="O15" s="163" t="s">
        <v>26</v>
      </c>
      <c r="P15" s="7">
        <f>P8+49</f>
        <v>45327</v>
      </c>
      <c r="Q15" s="7">
        <f>Q8+49</f>
        <v>45334</v>
      </c>
      <c r="R15" s="7" t="s">
        <v>24</v>
      </c>
      <c r="S15" s="7">
        <f t="shared" ref="S15" si="19">S8+49</f>
        <v>45335</v>
      </c>
      <c r="T15" s="7">
        <f>T8+49</f>
        <v>45335</v>
      </c>
      <c r="U15" s="7" t="s">
        <v>24</v>
      </c>
      <c r="V15" s="7">
        <f t="shared" ref="V15" si="20">V8+49</f>
        <v>45336</v>
      </c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</row>
    <row r="16" spans="1:47" ht="43.5" customHeight="1">
      <c r="A16" s="117"/>
      <c r="B16" s="117"/>
      <c r="C16" s="117"/>
      <c r="D16" s="158"/>
      <c r="E16" s="165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</row>
    <row r="17" spans="1:47">
      <c r="A17" s="117"/>
      <c r="B17" s="117"/>
      <c r="C17" s="117"/>
      <c r="D17" s="158"/>
      <c r="E17" s="165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17"/>
      <c r="V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</row>
    <row r="18" spans="1:47" ht="90.6" thickBot="1">
      <c r="A18" s="117"/>
      <c r="B18" s="117"/>
      <c r="C18" s="220" t="s">
        <v>191</v>
      </c>
      <c r="D18" s="220"/>
      <c r="E18" s="167"/>
      <c r="F18" s="221"/>
      <c r="G18" s="222"/>
      <c r="H18" s="222"/>
      <c r="I18" s="222"/>
      <c r="J18" s="168"/>
      <c r="K18" s="168"/>
      <c r="L18" s="168"/>
      <c r="M18" s="168"/>
      <c r="N18" s="168"/>
      <c r="O18" s="168"/>
      <c r="P18" s="169"/>
      <c r="Q18" s="169"/>
      <c r="R18" s="191"/>
      <c r="S18" s="191"/>
      <c r="T18" s="191"/>
      <c r="U18" s="191"/>
      <c r="V18" s="191"/>
      <c r="W18" s="170"/>
      <c r="X18" s="170"/>
      <c r="Y18" s="170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</row>
    <row r="19" spans="1:47" ht="150.6" thickBot="1">
      <c r="C19" s="223" t="s">
        <v>8</v>
      </c>
      <c r="D19" s="223"/>
      <c r="E19" s="189" t="s">
        <v>0</v>
      </c>
      <c r="F19" s="189" t="s">
        <v>192</v>
      </c>
      <c r="G19" s="224" t="s">
        <v>193</v>
      </c>
      <c r="H19" s="223"/>
      <c r="I19" s="223"/>
      <c r="J19" s="223" t="s">
        <v>194</v>
      </c>
      <c r="K19" s="223"/>
      <c r="L19" s="223"/>
      <c r="M19" s="224" t="s">
        <v>195</v>
      </c>
      <c r="N19" s="223"/>
      <c r="O19" s="230"/>
      <c r="P19" s="223" t="s">
        <v>196</v>
      </c>
      <c r="Q19" s="223"/>
      <c r="R19" s="223"/>
    </row>
    <row r="20" spans="1:47" ht="215.1" customHeight="1" thickBot="1">
      <c r="C20" s="171" t="s">
        <v>12</v>
      </c>
      <c r="D20" s="190" t="s">
        <v>17</v>
      </c>
      <c r="E20" s="172"/>
      <c r="F20" s="15" t="s">
        <v>197</v>
      </c>
      <c r="G20" s="226" t="s">
        <v>198</v>
      </c>
      <c r="H20" s="227"/>
      <c r="I20" s="227"/>
      <c r="J20" s="15" t="s">
        <v>28</v>
      </c>
      <c r="K20" s="190" t="s">
        <v>176</v>
      </c>
      <c r="L20" s="15" t="s">
        <v>29</v>
      </c>
      <c r="M20" s="226" t="s">
        <v>199</v>
      </c>
      <c r="N20" s="227"/>
      <c r="O20" s="227"/>
      <c r="P20" s="228" t="s">
        <v>200</v>
      </c>
      <c r="Q20" s="229"/>
      <c r="R20" s="229"/>
    </row>
    <row r="21" spans="1:47" ht="215.1" customHeight="1" thickBot="1">
      <c r="C21" s="225" t="s">
        <v>201</v>
      </c>
      <c r="D21" s="173" t="s">
        <v>205</v>
      </c>
      <c r="E21" s="174" t="s">
        <v>257</v>
      </c>
      <c r="F21" s="175">
        <f>T5-8</f>
        <v>45256</v>
      </c>
      <c r="G21" s="176">
        <f>T5+2</f>
        <v>45266</v>
      </c>
      <c r="H21" s="176" t="s">
        <v>4</v>
      </c>
      <c r="I21" s="176">
        <f>T5+3</f>
        <v>45267</v>
      </c>
      <c r="J21" s="176">
        <f>T5+4</f>
        <v>45268</v>
      </c>
      <c r="K21" s="176" t="s">
        <v>4</v>
      </c>
      <c r="L21" s="176">
        <f>T5+5</f>
        <v>45269</v>
      </c>
      <c r="M21" s="176">
        <f>T5+5</f>
        <v>45269</v>
      </c>
      <c r="N21" s="176" t="s">
        <v>4</v>
      </c>
      <c r="O21" s="176">
        <f>T5+5</f>
        <v>45269</v>
      </c>
      <c r="P21" s="176">
        <f>T5+13</f>
        <v>45277</v>
      </c>
      <c r="Q21" s="176" t="s">
        <v>4</v>
      </c>
      <c r="R21" s="176">
        <f>T5+14</f>
        <v>45278</v>
      </c>
      <c r="S21" s="169"/>
      <c r="T21" s="169"/>
      <c r="U21" s="169"/>
    </row>
    <row r="22" spans="1:47" ht="215.1" customHeight="1" thickBot="1">
      <c r="C22" s="225"/>
      <c r="D22" s="173" t="s">
        <v>202</v>
      </c>
      <c r="E22" s="174" t="s">
        <v>261</v>
      </c>
      <c r="F22" s="175">
        <f>F21+7</f>
        <v>45263</v>
      </c>
      <c r="G22" s="177">
        <f t="shared" ref="G22:J22" si="21">G21+7</f>
        <v>45273</v>
      </c>
      <c r="H22" s="177" t="s">
        <v>4</v>
      </c>
      <c r="I22" s="177">
        <f t="shared" si="21"/>
        <v>45274</v>
      </c>
      <c r="J22" s="177">
        <f t="shared" si="21"/>
        <v>45275</v>
      </c>
      <c r="K22" s="177" t="s">
        <v>4</v>
      </c>
      <c r="L22" s="177">
        <f t="shared" ref="L22:M22" si="22">L21+7</f>
        <v>45276</v>
      </c>
      <c r="M22" s="176">
        <f t="shared" si="22"/>
        <v>45276</v>
      </c>
      <c r="N22" s="177" t="s">
        <v>4</v>
      </c>
      <c r="O22" s="176">
        <f t="shared" ref="O22:R22" si="23">O21+7</f>
        <v>45276</v>
      </c>
      <c r="P22" s="177">
        <f>P21+7</f>
        <v>45284</v>
      </c>
      <c r="Q22" s="177" t="s">
        <v>4</v>
      </c>
      <c r="R22" s="177">
        <f t="shared" si="23"/>
        <v>45285</v>
      </c>
      <c r="S22" s="169"/>
      <c r="T22" s="169"/>
      <c r="U22" s="169"/>
    </row>
    <row r="23" spans="1:47" ht="215.1" customHeight="1" thickBot="1">
      <c r="C23" s="225"/>
      <c r="D23" s="173" t="s">
        <v>203</v>
      </c>
      <c r="E23" s="174" t="s">
        <v>266</v>
      </c>
      <c r="F23" s="176">
        <f>F21+14</f>
        <v>45270</v>
      </c>
      <c r="G23" s="176">
        <f t="shared" ref="G23" si="24">G21+14</f>
        <v>45280</v>
      </c>
      <c r="H23" s="176" t="s">
        <v>4</v>
      </c>
      <c r="I23" s="176">
        <f t="shared" ref="I23:J23" si="25">I21+14</f>
        <v>45281</v>
      </c>
      <c r="J23" s="176">
        <f t="shared" si="25"/>
        <v>45282</v>
      </c>
      <c r="K23" s="176" t="s">
        <v>4</v>
      </c>
      <c r="L23" s="176">
        <f t="shared" ref="L23:M23" si="26">L21+14</f>
        <v>45283</v>
      </c>
      <c r="M23" s="176">
        <f t="shared" si="26"/>
        <v>45283</v>
      </c>
      <c r="N23" s="176" t="s">
        <v>4</v>
      </c>
      <c r="O23" s="176">
        <f t="shared" ref="O23:P23" si="27">O21+14</f>
        <v>45283</v>
      </c>
      <c r="P23" s="177">
        <f t="shared" si="27"/>
        <v>45291</v>
      </c>
      <c r="Q23" s="177" t="s">
        <v>4</v>
      </c>
      <c r="R23" s="177">
        <f t="shared" ref="R23" si="28">R21+14</f>
        <v>45292</v>
      </c>
      <c r="S23" s="169"/>
      <c r="T23" s="169"/>
      <c r="U23" s="169"/>
    </row>
    <row r="24" spans="1:47" ht="215.1" customHeight="1" thickBot="1">
      <c r="C24" s="225"/>
      <c r="D24" s="178" t="s">
        <v>205</v>
      </c>
      <c r="E24" s="179" t="s">
        <v>269</v>
      </c>
      <c r="F24" s="180">
        <f>F21+21</f>
        <v>45277</v>
      </c>
      <c r="G24" s="180">
        <f t="shared" ref="G24" si="29">G21+21</f>
        <v>45287</v>
      </c>
      <c r="H24" s="181" t="s">
        <v>4</v>
      </c>
      <c r="I24" s="180">
        <f>I21+21</f>
        <v>45288</v>
      </c>
      <c r="J24" s="180">
        <f t="shared" ref="J24" si="30">J21+21</f>
        <v>45289</v>
      </c>
      <c r="K24" s="181" t="s">
        <v>4</v>
      </c>
      <c r="L24" s="180">
        <f t="shared" ref="L24:M24" si="31">L21+21</f>
        <v>45290</v>
      </c>
      <c r="M24" s="180">
        <f t="shared" si="31"/>
        <v>45290</v>
      </c>
      <c r="N24" s="181" t="s">
        <v>4</v>
      </c>
      <c r="O24" s="180">
        <f t="shared" ref="O24:P24" si="32">O21+21</f>
        <v>45290</v>
      </c>
      <c r="P24" s="182">
        <f t="shared" si="32"/>
        <v>45298</v>
      </c>
      <c r="Q24" s="183" t="s">
        <v>4</v>
      </c>
      <c r="R24" s="182">
        <f t="shared" ref="R24" si="33">R21+21</f>
        <v>45299</v>
      </c>
      <c r="S24" s="184"/>
      <c r="T24" s="184"/>
      <c r="U24" s="184"/>
    </row>
    <row r="25" spans="1:47" ht="215.1" customHeight="1" thickBot="1">
      <c r="C25" s="225"/>
      <c r="D25" s="178" t="s">
        <v>202</v>
      </c>
      <c r="E25" s="179" t="s">
        <v>280</v>
      </c>
      <c r="F25" s="180">
        <f>F21+28</f>
        <v>45284</v>
      </c>
      <c r="G25" s="180">
        <f t="shared" ref="G25" si="34">G21+28</f>
        <v>45294</v>
      </c>
      <c r="H25" s="181" t="s">
        <v>4</v>
      </c>
      <c r="I25" s="180">
        <f t="shared" ref="I25:J25" si="35">I21+28</f>
        <v>45295</v>
      </c>
      <c r="J25" s="180">
        <f t="shared" si="35"/>
        <v>45296</v>
      </c>
      <c r="K25" s="181" t="s">
        <v>4</v>
      </c>
      <c r="L25" s="180">
        <f t="shared" ref="L25:M25" si="36">L21+28</f>
        <v>45297</v>
      </c>
      <c r="M25" s="180">
        <f t="shared" si="36"/>
        <v>45297</v>
      </c>
      <c r="N25" s="181" t="s">
        <v>4</v>
      </c>
      <c r="O25" s="180">
        <f t="shared" ref="O25:P25" si="37">O21+28</f>
        <v>45297</v>
      </c>
      <c r="P25" s="182">
        <f t="shared" si="37"/>
        <v>45305</v>
      </c>
      <c r="Q25" s="183" t="s">
        <v>4</v>
      </c>
      <c r="R25" s="182">
        <f t="shared" ref="R25" si="38">R21+28</f>
        <v>45306</v>
      </c>
      <c r="S25" s="184"/>
      <c r="T25" s="184"/>
      <c r="U25" s="184"/>
    </row>
    <row r="26" spans="1:47" ht="215.1" customHeight="1" thickBot="1">
      <c r="C26" s="225"/>
      <c r="D26" s="245" t="s">
        <v>281</v>
      </c>
      <c r="E26" s="179"/>
      <c r="F26" s="182">
        <f>F21+35</f>
        <v>45291</v>
      </c>
      <c r="G26" s="182">
        <f t="shared" ref="G26" si="39">G21+35</f>
        <v>45301</v>
      </c>
      <c r="H26" s="183" t="s">
        <v>4</v>
      </c>
      <c r="I26" s="182">
        <f t="shared" ref="I26:J26" si="40">I21+35</f>
        <v>45302</v>
      </c>
      <c r="J26" s="182">
        <f t="shared" si="40"/>
        <v>45303</v>
      </c>
      <c r="K26" s="183" t="s">
        <v>4</v>
      </c>
      <c r="L26" s="182">
        <f t="shared" ref="L26:M26" si="41">L21+35</f>
        <v>45304</v>
      </c>
      <c r="M26" s="182">
        <f t="shared" si="41"/>
        <v>45304</v>
      </c>
      <c r="N26" s="183" t="s">
        <v>4</v>
      </c>
      <c r="O26" s="182">
        <f t="shared" ref="O26:P26" si="42">O21+35</f>
        <v>45304</v>
      </c>
      <c r="P26" s="182">
        <f t="shared" si="42"/>
        <v>45312</v>
      </c>
      <c r="Q26" s="183" t="s">
        <v>4</v>
      </c>
      <c r="R26" s="182">
        <f t="shared" ref="R26" si="43">R21+35</f>
        <v>45313</v>
      </c>
      <c r="S26" s="184"/>
      <c r="T26" s="184"/>
      <c r="U26" s="184"/>
    </row>
  </sheetData>
  <sheetProtection selectLockedCells="1" selectUnlockedCells="1"/>
  <mergeCells count="27">
    <mergeCell ref="C21:C26"/>
    <mergeCell ref="P19:R19"/>
    <mergeCell ref="G20:I20"/>
    <mergeCell ref="M20:O20"/>
    <mergeCell ref="P20:R20"/>
    <mergeCell ref="M19:O19"/>
    <mergeCell ref="C18:D18"/>
    <mergeCell ref="F18:I18"/>
    <mergeCell ref="C19:D19"/>
    <mergeCell ref="G19:I19"/>
    <mergeCell ref="J19:L19"/>
    <mergeCell ref="C8:C15"/>
    <mergeCell ref="F4:Q4"/>
    <mergeCell ref="R4:U4"/>
    <mergeCell ref="C5:D5"/>
    <mergeCell ref="F5:I5"/>
    <mergeCell ref="C6:D6"/>
    <mergeCell ref="F6:H6"/>
    <mergeCell ref="K6:M6"/>
    <mergeCell ref="N6:P6"/>
    <mergeCell ref="Q6:S6"/>
    <mergeCell ref="T6:V6"/>
    <mergeCell ref="F7:H7"/>
    <mergeCell ref="K7:M7"/>
    <mergeCell ref="N7:P7"/>
    <mergeCell ref="Q7:S7"/>
    <mergeCell ref="T7:V7"/>
  </mergeCells>
  <phoneticPr fontId="18"/>
  <printOptions horizontalCentered="1"/>
  <pageMargins left="0" right="0" top="0" bottom="0" header="0" footer="0"/>
  <pageSetup paperSize="9" scale="1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48AA0-3D7F-4D39-A906-E419B08D6EDF}">
  <dimension ref="A1:V54"/>
  <sheetViews>
    <sheetView view="pageBreakPreview" zoomScale="20" zoomScaleNormal="12" zoomScaleSheetLayoutView="20" zoomScalePageLayoutView="10" workbookViewId="0">
      <pane xSplit="3" ySplit="4" topLeftCell="D5" activePane="bottomRight" state="frozen"/>
      <selection activeCell="F1" sqref="F1"/>
      <selection pane="topRight" activeCell="F1" sqref="F1"/>
      <selection pane="bottomLeft" activeCell="F1" sqref="F1"/>
      <selection pane="bottomRight" activeCell="F1" sqref="F1"/>
    </sheetView>
  </sheetViews>
  <sheetFormatPr defaultColWidth="9" defaultRowHeight="14.4"/>
  <cols>
    <col min="1" max="1" width="76.3984375" style="17" customWidth="1"/>
    <col min="2" max="2" width="109.3984375" style="17" customWidth="1"/>
    <col min="3" max="3" width="62.59765625" style="17" customWidth="1"/>
    <col min="4" max="18" width="48.69921875" style="17" customWidth="1"/>
    <col min="19" max="19" width="56.19921875" style="17" customWidth="1"/>
    <col min="20" max="20" width="48.69921875" style="17" customWidth="1"/>
    <col min="21" max="21" width="48.09765625" style="17" customWidth="1"/>
    <col min="22" max="22" width="56.09765625" style="17" customWidth="1"/>
    <col min="23" max="23" width="9" style="17" customWidth="1"/>
    <col min="24" max="16384" width="9" style="17"/>
  </cols>
  <sheetData>
    <row r="1" spans="1:22" ht="253.8">
      <c r="A1" s="47"/>
      <c r="B1" s="47"/>
      <c r="C1" s="47"/>
      <c r="D1" s="47"/>
      <c r="E1" s="47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s="44" customFormat="1" ht="123.6" customHeight="1" thickBot="1">
      <c r="A2" s="231" t="s">
        <v>65</v>
      </c>
      <c r="B2" s="232"/>
      <c r="C2" s="232"/>
      <c r="D2" s="232"/>
      <c r="E2" s="232"/>
      <c r="F2" s="232"/>
      <c r="G2" s="232"/>
      <c r="H2" s="232"/>
      <c r="I2" s="233"/>
      <c r="J2" s="233"/>
      <c r="K2" s="233"/>
      <c r="L2" s="13"/>
      <c r="O2" s="17"/>
      <c r="P2" s="17"/>
      <c r="Q2" s="17"/>
      <c r="R2" s="17"/>
      <c r="T2" s="45" t="s">
        <v>23</v>
      </c>
      <c r="U2" s="237">
        <v>45264</v>
      </c>
      <c r="V2" s="237"/>
    </row>
    <row r="3" spans="1:22" ht="177.75" customHeight="1" thickTop="1" thickBot="1">
      <c r="A3" s="234" t="s">
        <v>64</v>
      </c>
      <c r="B3" s="235"/>
      <c r="C3" s="43" t="s">
        <v>136</v>
      </c>
      <c r="D3" s="43" t="s">
        <v>1</v>
      </c>
      <c r="E3" s="41" t="s">
        <v>2</v>
      </c>
      <c r="F3" s="41" t="s">
        <v>63</v>
      </c>
      <c r="G3" s="41" t="s">
        <v>62</v>
      </c>
      <c r="H3" s="41" t="s">
        <v>61</v>
      </c>
      <c r="I3" s="41" t="s">
        <v>60</v>
      </c>
      <c r="J3" s="41" t="s">
        <v>59</v>
      </c>
      <c r="K3" s="41" t="s">
        <v>58</v>
      </c>
      <c r="L3" s="41" t="s">
        <v>57</v>
      </c>
      <c r="M3" s="41" t="s">
        <v>56</v>
      </c>
      <c r="N3" s="42" t="s">
        <v>55</v>
      </c>
      <c r="O3" s="41" t="s">
        <v>54</v>
      </c>
      <c r="P3" s="41" t="s">
        <v>53</v>
      </c>
      <c r="Q3" s="41" t="s">
        <v>52</v>
      </c>
      <c r="R3" s="41" t="s">
        <v>51</v>
      </c>
      <c r="S3" s="41" t="s">
        <v>2</v>
      </c>
      <c r="T3" s="41" t="s">
        <v>3</v>
      </c>
      <c r="U3" s="41" t="s">
        <v>140</v>
      </c>
      <c r="V3" s="41" t="s">
        <v>50</v>
      </c>
    </row>
    <row r="4" spans="1:22" s="19" customFormat="1" ht="232.5" customHeight="1" thickBot="1">
      <c r="A4" s="12" t="s">
        <v>12</v>
      </c>
      <c r="B4" s="10" t="s">
        <v>17</v>
      </c>
      <c r="C4" s="11"/>
      <c r="D4" s="10" t="s">
        <v>44</v>
      </c>
      <c r="E4" s="15" t="s">
        <v>45</v>
      </c>
      <c r="F4" s="40"/>
      <c r="G4" s="36" t="s">
        <v>235</v>
      </c>
      <c r="H4" s="37" t="s">
        <v>49</v>
      </c>
      <c r="I4" s="37" t="s">
        <v>48</v>
      </c>
      <c r="J4" s="38" t="s">
        <v>224</v>
      </c>
      <c r="K4" s="36" t="s">
        <v>225</v>
      </c>
      <c r="L4" s="39" t="s">
        <v>28</v>
      </c>
      <c r="M4" s="38" t="s">
        <v>206</v>
      </c>
      <c r="N4" s="38" t="s">
        <v>111</v>
      </c>
      <c r="O4" s="36" t="s">
        <v>137</v>
      </c>
      <c r="P4" s="36" t="s">
        <v>46</v>
      </c>
      <c r="Q4" s="36" t="s">
        <v>209</v>
      </c>
      <c r="R4" s="36" t="s">
        <v>226</v>
      </c>
      <c r="S4" s="15" t="s">
        <v>45</v>
      </c>
      <c r="T4" s="10"/>
      <c r="U4" s="10" t="s">
        <v>44</v>
      </c>
      <c r="V4" s="10" t="s">
        <v>16</v>
      </c>
    </row>
    <row r="5" spans="1:22" s="19" customFormat="1" ht="120" customHeight="1" thickBot="1">
      <c r="A5" s="22" t="s">
        <v>42</v>
      </c>
      <c r="B5" s="20" t="s">
        <v>262</v>
      </c>
      <c r="C5" s="34">
        <v>2322</v>
      </c>
      <c r="D5" s="35" t="s">
        <v>4</v>
      </c>
      <c r="E5" s="20">
        <f>F5</f>
        <v>45269</v>
      </c>
      <c r="F5" s="20">
        <f>$U$2+5</f>
        <v>45269</v>
      </c>
      <c r="G5" s="20">
        <f>F5+2</f>
        <v>45271</v>
      </c>
      <c r="H5" s="20">
        <f>F5+2</f>
        <v>45271</v>
      </c>
      <c r="I5" s="20" t="s">
        <v>4</v>
      </c>
      <c r="J5" s="20" t="s">
        <v>4</v>
      </c>
      <c r="K5" s="20">
        <f>F5+2</f>
        <v>45271</v>
      </c>
      <c r="L5" s="20" t="s">
        <v>4</v>
      </c>
      <c r="M5" s="20" t="s">
        <v>4</v>
      </c>
      <c r="N5" s="20">
        <f>F5+4</f>
        <v>45273</v>
      </c>
      <c r="O5" s="20" t="s">
        <v>4</v>
      </c>
      <c r="P5" s="20" t="s">
        <v>4</v>
      </c>
      <c r="Q5" s="20" t="s">
        <v>4</v>
      </c>
      <c r="R5" s="20">
        <f>F5+5</f>
        <v>45274</v>
      </c>
      <c r="S5" s="20">
        <f>F5+6</f>
        <v>45275</v>
      </c>
      <c r="T5" s="20">
        <f>F5+9</f>
        <v>45278</v>
      </c>
      <c r="U5" s="33" t="s">
        <v>4</v>
      </c>
      <c r="V5" s="20">
        <f>F5+6</f>
        <v>45275</v>
      </c>
    </row>
    <row r="6" spans="1:22" s="19" customFormat="1" ht="120" customHeight="1" thickBot="1">
      <c r="A6" s="22" t="s">
        <v>37</v>
      </c>
      <c r="B6" s="2" t="s">
        <v>223</v>
      </c>
      <c r="C6" s="34">
        <v>2350</v>
      </c>
      <c r="D6" s="20" t="s">
        <v>4</v>
      </c>
      <c r="E6" s="20">
        <f>F6-3</f>
        <v>45268</v>
      </c>
      <c r="F6" s="20">
        <f>$U$2+7</f>
        <v>45271</v>
      </c>
      <c r="G6" s="20">
        <f>F6+2</f>
        <v>45273</v>
      </c>
      <c r="H6" s="20">
        <f>F6+2</f>
        <v>45273</v>
      </c>
      <c r="I6" s="20" t="s">
        <v>4</v>
      </c>
      <c r="J6" s="20">
        <f>F6+3</f>
        <v>45274</v>
      </c>
      <c r="K6" s="20">
        <f>F6+3</f>
        <v>45274</v>
      </c>
      <c r="L6" s="20" t="s">
        <v>4</v>
      </c>
      <c r="M6" s="20">
        <f>F6+1</f>
        <v>45272</v>
      </c>
      <c r="N6" s="20" t="s">
        <v>4</v>
      </c>
      <c r="O6" s="20" t="s">
        <v>4</v>
      </c>
      <c r="P6" s="20" t="s">
        <v>4</v>
      </c>
      <c r="Q6" s="20" t="s">
        <v>4</v>
      </c>
      <c r="R6" s="20" t="s">
        <v>4</v>
      </c>
      <c r="S6" s="20">
        <f>F6+4</f>
        <v>45275</v>
      </c>
      <c r="T6" s="20">
        <f>F6+5</f>
        <v>45276</v>
      </c>
      <c r="U6" s="20" t="s">
        <v>4</v>
      </c>
      <c r="V6" s="20" t="s">
        <v>4</v>
      </c>
    </row>
    <row r="7" spans="1:22" s="19" customFormat="1" ht="120" customHeight="1" thickBot="1">
      <c r="A7" s="22" t="s">
        <v>35</v>
      </c>
      <c r="B7" s="2" t="s">
        <v>252</v>
      </c>
      <c r="C7" s="34">
        <v>2348</v>
      </c>
      <c r="D7" s="20">
        <f>F7-2</f>
        <v>45272</v>
      </c>
      <c r="E7" s="20" t="s">
        <v>4</v>
      </c>
      <c r="F7" s="20">
        <f>$U$2+10</f>
        <v>45274</v>
      </c>
      <c r="G7" s="20">
        <f>F7+1</f>
        <v>45275</v>
      </c>
      <c r="H7" s="20">
        <f>F7+1</f>
        <v>45275</v>
      </c>
      <c r="I7" s="20" t="s">
        <v>4</v>
      </c>
      <c r="J7" s="20">
        <f>F7+2</f>
        <v>45276</v>
      </c>
      <c r="K7" s="20" t="s">
        <v>4</v>
      </c>
      <c r="L7" s="20" t="s">
        <v>4</v>
      </c>
      <c r="M7" s="20" t="s">
        <v>4</v>
      </c>
      <c r="N7" s="20" t="s">
        <v>4</v>
      </c>
      <c r="O7" s="20" t="s">
        <v>4</v>
      </c>
      <c r="P7" s="20" t="s">
        <v>4</v>
      </c>
      <c r="Q7" s="20" t="s">
        <v>4</v>
      </c>
      <c r="R7" s="20" t="s">
        <v>4</v>
      </c>
      <c r="S7" s="20" t="s">
        <v>4</v>
      </c>
      <c r="T7" s="20">
        <f>F7+3</f>
        <v>45277</v>
      </c>
      <c r="U7" s="20">
        <f>F7+5</f>
        <v>45279</v>
      </c>
      <c r="V7" s="20" t="s">
        <v>4</v>
      </c>
    </row>
    <row r="8" spans="1:22" s="19" customFormat="1" ht="120" customHeight="1" thickBot="1">
      <c r="A8" s="22" t="s">
        <v>34</v>
      </c>
      <c r="B8" s="2" t="s">
        <v>71</v>
      </c>
      <c r="C8" s="34">
        <v>2350</v>
      </c>
      <c r="D8" s="20" t="s">
        <v>4</v>
      </c>
      <c r="E8" s="20" t="s">
        <v>4</v>
      </c>
      <c r="F8" s="20">
        <f>$U$2+9</f>
        <v>45273</v>
      </c>
      <c r="G8" s="20" t="s">
        <v>4</v>
      </c>
      <c r="H8" s="20" t="s">
        <v>4</v>
      </c>
      <c r="I8" s="20">
        <f>F8+1</f>
        <v>45274</v>
      </c>
      <c r="J8" s="20">
        <f>F8+3</f>
        <v>45276</v>
      </c>
      <c r="K8" s="20" t="s">
        <v>4</v>
      </c>
      <c r="L8" s="20">
        <f>F8+2</f>
        <v>45275</v>
      </c>
      <c r="M8" s="20" t="s">
        <v>4</v>
      </c>
      <c r="N8" s="20" t="s">
        <v>4</v>
      </c>
      <c r="O8" s="20" t="s">
        <v>4</v>
      </c>
      <c r="P8" s="20">
        <f>F8+3</f>
        <v>45276</v>
      </c>
      <c r="Q8" s="20" t="s">
        <v>4</v>
      </c>
      <c r="R8" s="20" t="s">
        <v>4</v>
      </c>
      <c r="S8" s="20" t="s">
        <v>4</v>
      </c>
      <c r="T8" s="20">
        <f>F8+6</f>
        <v>45279</v>
      </c>
      <c r="U8" s="20" t="s">
        <v>4</v>
      </c>
      <c r="V8" s="20" t="s">
        <v>4</v>
      </c>
    </row>
    <row r="9" spans="1:22" s="19" customFormat="1" ht="120" customHeight="1" thickBot="1">
      <c r="A9" s="22" t="s">
        <v>33</v>
      </c>
      <c r="B9" s="2" t="s">
        <v>126</v>
      </c>
      <c r="C9" s="34">
        <v>2375</v>
      </c>
      <c r="D9" s="20" t="s">
        <v>4</v>
      </c>
      <c r="E9" s="20" t="s">
        <v>4</v>
      </c>
      <c r="F9" s="20">
        <f>$U$2+9</f>
        <v>45273</v>
      </c>
      <c r="G9" s="20" t="s">
        <v>4</v>
      </c>
      <c r="H9" s="20" t="s">
        <v>4</v>
      </c>
      <c r="I9" s="195" t="s">
        <v>210</v>
      </c>
      <c r="J9" s="195" t="s">
        <v>210</v>
      </c>
      <c r="K9" s="195" t="s">
        <v>210</v>
      </c>
      <c r="L9" s="20" t="s">
        <v>4</v>
      </c>
      <c r="M9" s="20">
        <f>F9+1</f>
        <v>45274</v>
      </c>
      <c r="N9" s="20" t="s">
        <v>4</v>
      </c>
      <c r="O9" s="20">
        <f>F9+3</f>
        <v>45276</v>
      </c>
      <c r="P9" s="20" t="s">
        <v>4</v>
      </c>
      <c r="Q9" s="20">
        <f>F9+2</f>
        <v>45275</v>
      </c>
      <c r="R9" s="20" t="s">
        <v>4</v>
      </c>
      <c r="S9" s="20" t="s">
        <v>4</v>
      </c>
      <c r="T9" s="20">
        <f>F9+4</f>
        <v>45277</v>
      </c>
      <c r="U9" s="20" t="s">
        <v>4</v>
      </c>
      <c r="V9" s="20" t="s">
        <v>4</v>
      </c>
    </row>
    <row r="10" spans="1:22" s="19" customFormat="1" ht="120" customHeight="1" thickBot="1">
      <c r="A10" s="22" t="s">
        <v>32</v>
      </c>
      <c r="B10" s="20" t="s">
        <v>40</v>
      </c>
      <c r="C10" s="34">
        <v>2349</v>
      </c>
      <c r="D10" s="33" t="s">
        <v>4</v>
      </c>
      <c r="E10" s="20">
        <f>F10-1</f>
        <v>45269</v>
      </c>
      <c r="F10" s="20">
        <f>$U$2+6</f>
        <v>45270</v>
      </c>
      <c r="G10" s="20" t="s">
        <v>4</v>
      </c>
      <c r="H10" s="20" t="s">
        <v>4</v>
      </c>
      <c r="I10" s="20">
        <f>F10+2</f>
        <v>45272</v>
      </c>
      <c r="J10" s="20">
        <f>F10+2</f>
        <v>45272</v>
      </c>
      <c r="K10" s="20" t="s">
        <v>4</v>
      </c>
      <c r="L10" s="20" t="s">
        <v>4</v>
      </c>
      <c r="M10" s="20">
        <f>F10+3</f>
        <v>45273</v>
      </c>
      <c r="N10" s="20" t="s">
        <v>4</v>
      </c>
      <c r="O10" s="20">
        <f>F10+3</f>
        <v>45273</v>
      </c>
      <c r="P10" s="20">
        <f>F10+1</f>
        <v>45271</v>
      </c>
      <c r="Q10" s="20" t="s">
        <v>4</v>
      </c>
      <c r="R10" s="20" t="s">
        <v>4</v>
      </c>
      <c r="S10" s="20">
        <f>F10+6</f>
        <v>45276</v>
      </c>
      <c r="T10" s="20">
        <f>F10+4</f>
        <v>45274</v>
      </c>
      <c r="U10" s="33" t="s">
        <v>4</v>
      </c>
      <c r="V10" s="20">
        <f>F10+6</f>
        <v>45276</v>
      </c>
    </row>
    <row r="11" spans="1:22" s="19" customFormat="1" ht="120" customHeight="1" thickBot="1">
      <c r="A11" s="22" t="s">
        <v>39</v>
      </c>
      <c r="B11" s="2" t="s">
        <v>127</v>
      </c>
      <c r="C11" s="32">
        <v>450</v>
      </c>
      <c r="D11" s="20" t="s">
        <v>4</v>
      </c>
      <c r="E11" s="20" t="s">
        <v>4</v>
      </c>
      <c r="F11" s="20">
        <f>$U$2+7</f>
        <v>45271</v>
      </c>
      <c r="G11" s="20" t="s">
        <v>4</v>
      </c>
      <c r="H11" s="20" t="s">
        <v>4</v>
      </c>
      <c r="I11" s="20" t="s">
        <v>4</v>
      </c>
      <c r="J11" s="20" t="s">
        <v>4</v>
      </c>
      <c r="K11" s="20" t="s">
        <v>4</v>
      </c>
      <c r="L11" s="20" t="s">
        <v>4</v>
      </c>
      <c r="M11" s="53" t="s">
        <v>138</v>
      </c>
      <c r="N11" s="20" t="s">
        <v>4</v>
      </c>
      <c r="O11" s="20" t="s">
        <v>4</v>
      </c>
      <c r="P11" s="20" t="s">
        <v>4</v>
      </c>
      <c r="Q11" s="20" t="s">
        <v>4</v>
      </c>
      <c r="R11" s="20">
        <f>F11+1</f>
        <v>45272</v>
      </c>
      <c r="S11" s="20" t="s">
        <v>4</v>
      </c>
      <c r="T11" s="20">
        <f>F11+3</f>
        <v>45274</v>
      </c>
      <c r="U11" s="20" t="s">
        <v>4</v>
      </c>
      <c r="V11" s="20" t="s">
        <v>4</v>
      </c>
    </row>
    <row r="12" spans="1:22" s="19" customFormat="1" ht="120" customHeight="1" thickBot="1">
      <c r="A12" s="22" t="s">
        <v>39</v>
      </c>
      <c r="B12" s="2" t="s">
        <v>127</v>
      </c>
      <c r="C12" s="32">
        <v>451</v>
      </c>
      <c r="D12" s="20" t="s">
        <v>4</v>
      </c>
      <c r="E12" s="20" t="s">
        <v>4</v>
      </c>
      <c r="F12" s="20">
        <f>$U$2+10</f>
        <v>45274</v>
      </c>
      <c r="G12" s="20" t="s">
        <v>4</v>
      </c>
      <c r="H12" s="20" t="s">
        <v>4</v>
      </c>
      <c r="I12" s="20" t="s">
        <v>4</v>
      </c>
      <c r="J12" s="20" t="s">
        <v>4</v>
      </c>
      <c r="K12" s="20" t="s">
        <v>4</v>
      </c>
      <c r="L12" s="20" t="s">
        <v>4</v>
      </c>
      <c r="M12" s="20" t="s">
        <v>4</v>
      </c>
      <c r="N12" s="20" t="s">
        <v>4</v>
      </c>
      <c r="O12" s="20" t="s">
        <v>4</v>
      </c>
      <c r="P12" s="20" t="s">
        <v>4</v>
      </c>
      <c r="Q12" s="20" t="s">
        <v>4</v>
      </c>
      <c r="R12" s="20">
        <f>F12+1</f>
        <v>45275</v>
      </c>
      <c r="S12" s="20" t="s">
        <v>4</v>
      </c>
      <c r="T12" s="20">
        <f>F12+4</f>
        <v>45278</v>
      </c>
      <c r="U12" s="20" t="s">
        <v>4</v>
      </c>
      <c r="V12" s="20" t="s">
        <v>4</v>
      </c>
    </row>
    <row r="13" spans="1:22" s="19" customFormat="1" ht="120" customHeight="1" thickBot="1">
      <c r="A13" s="22" t="s">
        <v>207</v>
      </c>
      <c r="B13" s="22" t="s">
        <v>221</v>
      </c>
      <c r="C13" s="21">
        <v>2326</v>
      </c>
      <c r="D13" s="20" t="s">
        <v>4</v>
      </c>
      <c r="E13" s="20" t="s">
        <v>4</v>
      </c>
      <c r="F13" s="20">
        <f>$U$2+4</f>
        <v>45268</v>
      </c>
      <c r="G13" s="20" t="s">
        <v>4</v>
      </c>
      <c r="H13" s="20" t="s">
        <v>4</v>
      </c>
      <c r="I13" s="20" t="s">
        <v>4</v>
      </c>
      <c r="J13" s="20" t="s">
        <v>4</v>
      </c>
      <c r="K13" s="20" t="s">
        <v>4</v>
      </c>
      <c r="L13" s="20" t="s">
        <v>4</v>
      </c>
      <c r="M13" s="20" t="s">
        <v>4</v>
      </c>
      <c r="N13" s="20" t="s">
        <v>4</v>
      </c>
      <c r="O13" s="20" t="s">
        <v>4</v>
      </c>
      <c r="P13" s="20" t="s">
        <v>4</v>
      </c>
      <c r="Q13" s="20">
        <f>F13+3</f>
        <v>45271</v>
      </c>
      <c r="R13" s="20" t="s">
        <v>4</v>
      </c>
      <c r="S13" s="20" t="s">
        <v>4</v>
      </c>
      <c r="T13" s="20">
        <f>F13+7</f>
        <v>45275</v>
      </c>
      <c r="U13" s="20" t="s">
        <v>4</v>
      </c>
      <c r="V13" s="20" t="s">
        <v>4</v>
      </c>
    </row>
    <row r="14" spans="1:22" s="19" customFormat="1" ht="120" customHeight="1" thickBot="1">
      <c r="A14" s="22" t="s">
        <v>30</v>
      </c>
      <c r="B14" s="22" t="s">
        <v>221</v>
      </c>
      <c r="C14" s="21">
        <v>2326</v>
      </c>
      <c r="D14" s="20" t="s">
        <v>4</v>
      </c>
      <c r="E14" s="20" t="s">
        <v>4</v>
      </c>
      <c r="F14" s="20">
        <f>$U$2+4</f>
        <v>45268</v>
      </c>
      <c r="G14" s="20" t="s">
        <v>4</v>
      </c>
      <c r="H14" s="20" t="s">
        <v>4</v>
      </c>
      <c r="I14" s="20" t="s">
        <v>4</v>
      </c>
      <c r="J14" s="20">
        <f>F14+5</f>
        <v>45273</v>
      </c>
      <c r="K14" s="20" t="s">
        <v>4</v>
      </c>
      <c r="L14" s="20" t="s">
        <v>4</v>
      </c>
      <c r="M14" s="20">
        <f>F14+1</f>
        <v>45269</v>
      </c>
      <c r="N14" s="20" t="s">
        <v>4</v>
      </c>
      <c r="O14" s="20">
        <f>F14+4</f>
        <v>45272</v>
      </c>
      <c r="P14" s="20">
        <f>F14+4</f>
        <v>45272</v>
      </c>
      <c r="Q14" s="20">
        <f>F14+5</f>
        <v>45273</v>
      </c>
      <c r="R14" s="20" t="s">
        <v>4</v>
      </c>
      <c r="S14" s="20" t="s">
        <v>4</v>
      </c>
      <c r="T14" s="20">
        <f>F14+7</f>
        <v>45275</v>
      </c>
      <c r="U14" s="20" t="s">
        <v>4</v>
      </c>
      <c r="V14" s="20" t="s">
        <v>4</v>
      </c>
    </row>
    <row r="15" spans="1:22" s="19" customFormat="1" ht="120" customHeight="1" thickBot="1">
      <c r="A15" s="28" t="s">
        <v>42</v>
      </c>
      <c r="B15" s="31" t="s">
        <v>262</v>
      </c>
      <c r="C15" s="30">
        <v>2323</v>
      </c>
      <c r="D15" s="26" t="s">
        <v>41</v>
      </c>
      <c r="E15" s="26">
        <f t="shared" ref="E15:H16" si="0">E5+7</f>
        <v>45276</v>
      </c>
      <c r="F15" s="26">
        <f t="shared" si="0"/>
        <v>45276</v>
      </c>
      <c r="G15" s="26">
        <f t="shared" si="0"/>
        <v>45278</v>
      </c>
      <c r="H15" s="26">
        <f t="shared" si="0"/>
        <v>45278</v>
      </c>
      <c r="I15" s="26" t="s">
        <v>25</v>
      </c>
      <c r="J15" s="26" t="s">
        <v>25</v>
      </c>
      <c r="K15" s="26">
        <f>K5+7</f>
        <v>45278</v>
      </c>
      <c r="L15" s="26" t="s">
        <v>25</v>
      </c>
      <c r="M15" s="26" t="s">
        <v>25</v>
      </c>
      <c r="N15" s="26">
        <f>N5+7</f>
        <v>45280</v>
      </c>
      <c r="O15" s="26" t="s">
        <v>25</v>
      </c>
      <c r="P15" s="26" t="s">
        <v>25</v>
      </c>
      <c r="Q15" s="26" t="s">
        <v>25</v>
      </c>
      <c r="R15" s="26">
        <f>R5+7</f>
        <v>45281</v>
      </c>
      <c r="S15" s="26">
        <f>S5+7</f>
        <v>45282</v>
      </c>
      <c r="T15" s="26">
        <f>T5+7</f>
        <v>45285</v>
      </c>
      <c r="U15" s="26" t="s">
        <v>25</v>
      </c>
      <c r="V15" s="26">
        <f>V5+7</f>
        <v>45282</v>
      </c>
    </row>
    <row r="16" spans="1:22" s="19" customFormat="1" ht="120" customHeight="1" thickBot="1">
      <c r="A16" s="28" t="s">
        <v>37</v>
      </c>
      <c r="B16" s="28" t="s">
        <v>223</v>
      </c>
      <c r="C16" s="30">
        <v>2351</v>
      </c>
      <c r="D16" s="26" t="s">
        <v>25</v>
      </c>
      <c r="E16" s="26">
        <f t="shared" si="0"/>
        <v>45275</v>
      </c>
      <c r="F16" s="26">
        <f t="shared" si="0"/>
        <v>45278</v>
      </c>
      <c r="G16" s="26">
        <f t="shared" si="0"/>
        <v>45280</v>
      </c>
      <c r="H16" s="26">
        <f t="shared" si="0"/>
        <v>45280</v>
      </c>
      <c r="I16" s="26" t="s">
        <v>25</v>
      </c>
      <c r="J16" s="26">
        <f>J6+7</f>
        <v>45281</v>
      </c>
      <c r="K16" s="26">
        <f>K6+7</f>
        <v>45281</v>
      </c>
      <c r="L16" s="26" t="s">
        <v>25</v>
      </c>
      <c r="M16" s="26">
        <f>M6+7</f>
        <v>45279</v>
      </c>
      <c r="N16" s="26" t="s">
        <v>4</v>
      </c>
      <c r="O16" s="26" t="s">
        <v>25</v>
      </c>
      <c r="P16" s="26" t="s">
        <v>25</v>
      </c>
      <c r="Q16" s="26" t="s">
        <v>25</v>
      </c>
      <c r="R16" s="26" t="s">
        <v>25</v>
      </c>
      <c r="S16" s="26">
        <f>S6+7</f>
        <v>45282</v>
      </c>
      <c r="T16" s="26">
        <f>T6+7</f>
        <v>45283</v>
      </c>
      <c r="U16" s="26" t="s">
        <v>25</v>
      </c>
      <c r="V16" s="26" t="s">
        <v>25</v>
      </c>
    </row>
    <row r="17" spans="1:22" s="19" customFormat="1" ht="120" customHeight="1" thickBot="1">
      <c r="A17" s="28" t="s">
        <v>35</v>
      </c>
      <c r="B17" s="28" t="s">
        <v>252</v>
      </c>
      <c r="C17" s="30">
        <v>2349</v>
      </c>
      <c r="D17" s="26">
        <f>D7+7</f>
        <v>45279</v>
      </c>
      <c r="E17" s="26" t="s">
        <v>25</v>
      </c>
      <c r="F17" s="26">
        <f>F7+7</f>
        <v>45281</v>
      </c>
      <c r="G17" s="26">
        <f>G7+7</f>
        <v>45282</v>
      </c>
      <c r="H17" s="26">
        <f>H7+7</f>
        <v>45282</v>
      </c>
      <c r="I17" s="26" t="s">
        <v>25</v>
      </c>
      <c r="J17" s="26">
        <f>J7+7</f>
        <v>45283</v>
      </c>
      <c r="K17" s="26" t="s">
        <v>25</v>
      </c>
      <c r="L17" s="26" t="s">
        <v>25</v>
      </c>
      <c r="M17" s="26" t="s">
        <v>25</v>
      </c>
      <c r="N17" s="26" t="s">
        <v>4</v>
      </c>
      <c r="O17" s="26" t="s">
        <v>25</v>
      </c>
      <c r="P17" s="26" t="s">
        <v>25</v>
      </c>
      <c r="Q17" s="26" t="s">
        <v>25</v>
      </c>
      <c r="R17" s="26" t="s">
        <v>25</v>
      </c>
      <c r="S17" s="26" t="s">
        <v>25</v>
      </c>
      <c r="T17" s="26">
        <f>T7+7</f>
        <v>45284</v>
      </c>
      <c r="U17" s="26">
        <f>U7+7</f>
        <v>45286</v>
      </c>
      <c r="V17" s="26" t="s">
        <v>25</v>
      </c>
    </row>
    <row r="18" spans="1:22" s="19" customFormat="1" ht="120" customHeight="1" thickBot="1">
      <c r="A18" s="28" t="s">
        <v>34</v>
      </c>
      <c r="B18" s="28" t="s">
        <v>71</v>
      </c>
      <c r="C18" s="30">
        <v>2351</v>
      </c>
      <c r="D18" s="26" t="s">
        <v>25</v>
      </c>
      <c r="E18" s="26" t="s">
        <v>25</v>
      </c>
      <c r="F18" s="26">
        <f t="shared" ref="F18:F25" si="1">F8+7</f>
        <v>45280</v>
      </c>
      <c r="G18" s="26" t="s">
        <v>4</v>
      </c>
      <c r="H18" s="26" t="s">
        <v>4</v>
      </c>
      <c r="I18" s="26">
        <f>I8+7</f>
        <v>45281</v>
      </c>
      <c r="J18" s="26">
        <f>J8+7</f>
        <v>45283</v>
      </c>
      <c r="K18" s="26" t="s">
        <v>4</v>
      </c>
      <c r="L18" s="26">
        <f>L8+7</f>
        <v>45282</v>
      </c>
      <c r="M18" s="26" t="s">
        <v>4</v>
      </c>
      <c r="N18" s="26" t="s">
        <v>4</v>
      </c>
      <c r="O18" s="26" t="s">
        <v>4</v>
      </c>
      <c r="P18" s="26">
        <f>P8+7</f>
        <v>45283</v>
      </c>
      <c r="Q18" s="26" t="s">
        <v>4</v>
      </c>
      <c r="R18" s="26" t="s">
        <v>4</v>
      </c>
      <c r="S18" s="26" t="s">
        <v>4</v>
      </c>
      <c r="T18" s="26">
        <f>T8+7</f>
        <v>45286</v>
      </c>
      <c r="U18" s="26" t="s">
        <v>4</v>
      </c>
      <c r="V18" s="26" t="s">
        <v>4</v>
      </c>
    </row>
    <row r="19" spans="1:22" s="19" customFormat="1" ht="120" customHeight="1" thickBot="1">
      <c r="A19" s="28" t="s">
        <v>33</v>
      </c>
      <c r="B19" s="28" t="s">
        <v>43</v>
      </c>
      <c r="C19" s="30">
        <v>2376</v>
      </c>
      <c r="D19" s="26" t="s">
        <v>25</v>
      </c>
      <c r="E19" s="26" t="s">
        <v>25</v>
      </c>
      <c r="F19" s="26">
        <f t="shared" si="1"/>
        <v>45280</v>
      </c>
      <c r="G19" s="26" t="s">
        <v>4</v>
      </c>
      <c r="H19" s="26" t="s">
        <v>4</v>
      </c>
      <c r="I19" s="26" t="s">
        <v>4</v>
      </c>
      <c r="J19" s="26" t="s">
        <v>4</v>
      </c>
      <c r="K19" s="26" t="s">
        <v>4</v>
      </c>
      <c r="L19" s="26" t="s">
        <v>4</v>
      </c>
      <c r="M19" s="26">
        <f>M9+7</f>
        <v>45281</v>
      </c>
      <c r="N19" s="26" t="s">
        <v>4</v>
      </c>
      <c r="O19" s="26">
        <f>F19+3</f>
        <v>45283</v>
      </c>
      <c r="P19" s="26" t="s">
        <v>4</v>
      </c>
      <c r="Q19" s="26">
        <f>Q9+7</f>
        <v>45282</v>
      </c>
      <c r="R19" s="26" t="s">
        <v>4</v>
      </c>
      <c r="S19" s="26" t="s">
        <v>4</v>
      </c>
      <c r="T19" s="26">
        <f>T9+7</f>
        <v>45284</v>
      </c>
      <c r="U19" s="26" t="s">
        <v>4</v>
      </c>
      <c r="V19" s="26" t="s">
        <v>4</v>
      </c>
    </row>
    <row r="20" spans="1:22" s="19" customFormat="1" ht="120" customHeight="1" thickBot="1">
      <c r="A20" s="28" t="s">
        <v>32</v>
      </c>
      <c r="B20" s="28" t="s">
        <v>40</v>
      </c>
      <c r="C20" s="30">
        <v>2350</v>
      </c>
      <c r="D20" s="26" t="s">
        <v>4</v>
      </c>
      <c r="E20" s="26">
        <f>E10+7</f>
        <v>45276</v>
      </c>
      <c r="F20" s="26">
        <f t="shared" si="1"/>
        <v>45277</v>
      </c>
      <c r="G20" s="26" t="s">
        <v>4</v>
      </c>
      <c r="H20" s="26" t="s">
        <v>4</v>
      </c>
      <c r="I20" s="26">
        <f>I10+7</f>
        <v>45279</v>
      </c>
      <c r="J20" s="26">
        <f>J10+7</f>
        <v>45279</v>
      </c>
      <c r="K20" s="26" t="s">
        <v>4</v>
      </c>
      <c r="L20" s="26" t="s">
        <v>4</v>
      </c>
      <c r="M20" s="26">
        <f>M10+7</f>
        <v>45280</v>
      </c>
      <c r="N20" s="26" t="s">
        <v>4</v>
      </c>
      <c r="O20" s="26">
        <f>O10+7</f>
        <v>45280</v>
      </c>
      <c r="P20" s="26">
        <f>P10+7</f>
        <v>45278</v>
      </c>
      <c r="Q20" s="26" t="s">
        <v>4</v>
      </c>
      <c r="R20" s="26" t="s">
        <v>4</v>
      </c>
      <c r="S20" s="26">
        <f>S10+7</f>
        <v>45283</v>
      </c>
      <c r="T20" s="26">
        <f>T10+7</f>
        <v>45281</v>
      </c>
      <c r="U20" s="26" t="s">
        <v>4</v>
      </c>
      <c r="V20" s="26" t="s">
        <v>4</v>
      </c>
    </row>
    <row r="21" spans="1:22" s="19" customFormat="1" ht="120" customHeight="1" thickBot="1">
      <c r="A21" s="28" t="s">
        <v>39</v>
      </c>
      <c r="B21" s="28" t="s">
        <v>127</v>
      </c>
      <c r="C21" s="29">
        <v>452</v>
      </c>
      <c r="D21" s="26" t="s">
        <v>25</v>
      </c>
      <c r="E21" s="26" t="s">
        <v>25</v>
      </c>
      <c r="F21" s="26">
        <f t="shared" si="1"/>
        <v>45278</v>
      </c>
      <c r="G21" s="26" t="s">
        <v>25</v>
      </c>
      <c r="H21" s="26" t="s">
        <v>25</v>
      </c>
      <c r="I21" s="26" t="s">
        <v>25</v>
      </c>
      <c r="J21" s="26" t="s">
        <v>25</v>
      </c>
      <c r="K21" s="26" t="s">
        <v>25</v>
      </c>
      <c r="L21" s="26" t="s">
        <v>25</v>
      </c>
      <c r="M21" s="26" t="s">
        <v>25</v>
      </c>
      <c r="N21" s="26" t="s">
        <v>4</v>
      </c>
      <c r="O21" s="26" t="s">
        <v>25</v>
      </c>
      <c r="P21" s="26" t="s">
        <v>25</v>
      </c>
      <c r="Q21" s="26" t="s">
        <v>25</v>
      </c>
      <c r="R21" s="26">
        <f>R11+7</f>
        <v>45279</v>
      </c>
      <c r="S21" s="26" t="s">
        <v>25</v>
      </c>
      <c r="T21" s="26">
        <f>T11+7</f>
        <v>45281</v>
      </c>
      <c r="U21" s="26" t="s">
        <v>25</v>
      </c>
      <c r="V21" s="26" t="s">
        <v>25</v>
      </c>
    </row>
    <row r="22" spans="1:22" s="19" customFormat="1" ht="120" customHeight="1" thickBot="1">
      <c r="A22" s="28" t="s">
        <v>39</v>
      </c>
      <c r="B22" s="28" t="s">
        <v>127</v>
      </c>
      <c r="C22" s="29">
        <v>453</v>
      </c>
      <c r="D22" s="26" t="s">
        <v>25</v>
      </c>
      <c r="E22" s="26" t="s">
        <v>25</v>
      </c>
      <c r="F22" s="26">
        <f t="shared" si="1"/>
        <v>45281</v>
      </c>
      <c r="G22" s="26" t="s">
        <v>25</v>
      </c>
      <c r="H22" s="26" t="s">
        <v>25</v>
      </c>
      <c r="I22" s="26" t="s">
        <v>25</v>
      </c>
      <c r="J22" s="26" t="s">
        <v>25</v>
      </c>
      <c r="K22" s="26" t="s">
        <v>25</v>
      </c>
      <c r="L22" s="26" t="s">
        <v>25</v>
      </c>
      <c r="M22" s="26" t="s">
        <v>25</v>
      </c>
      <c r="N22" s="26" t="s">
        <v>4</v>
      </c>
      <c r="O22" s="26" t="s">
        <v>25</v>
      </c>
      <c r="P22" s="26" t="s">
        <v>25</v>
      </c>
      <c r="Q22" s="26" t="s">
        <v>25</v>
      </c>
      <c r="R22" s="26">
        <f>R12+7</f>
        <v>45282</v>
      </c>
      <c r="S22" s="26" t="s">
        <v>25</v>
      </c>
      <c r="T22" s="26">
        <f>T12+7</f>
        <v>45285</v>
      </c>
      <c r="U22" s="26" t="s">
        <v>25</v>
      </c>
      <c r="V22" s="26" t="s">
        <v>25</v>
      </c>
    </row>
    <row r="23" spans="1:22" s="19" customFormat="1" ht="120" customHeight="1" thickBot="1">
      <c r="A23" s="28" t="s">
        <v>207</v>
      </c>
      <c r="B23" s="28" t="s">
        <v>221</v>
      </c>
      <c r="C23" s="27">
        <v>2327</v>
      </c>
      <c r="D23" s="26" t="s">
        <v>25</v>
      </c>
      <c r="E23" s="26" t="s">
        <v>25</v>
      </c>
      <c r="F23" s="26">
        <f t="shared" si="1"/>
        <v>45275</v>
      </c>
      <c r="G23" s="26" t="s">
        <v>25</v>
      </c>
      <c r="H23" s="26" t="s">
        <v>25</v>
      </c>
      <c r="I23" s="26" t="s">
        <v>25</v>
      </c>
      <c r="J23" s="26" t="s">
        <v>25</v>
      </c>
      <c r="K23" s="26" t="s">
        <v>25</v>
      </c>
      <c r="L23" s="26" t="s">
        <v>25</v>
      </c>
      <c r="M23" s="26" t="s">
        <v>25</v>
      </c>
      <c r="N23" s="26" t="s">
        <v>25</v>
      </c>
      <c r="O23" s="26" t="s">
        <v>25</v>
      </c>
      <c r="P23" s="26" t="s">
        <v>25</v>
      </c>
      <c r="Q23" s="26">
        <f>F23+3</f>
        <v>45278</v>
      </c>
      <c r="R23" s="26" t="s">
        <v>25</v>
      </c>
      <c r="S23" s="26" t="s">
        <v>25</v>
      </c>
      <c r="T23" s="26">
        <f t="shared" ref="T23:T24" si="2">F23+7</f>
        <v>45282</v>
      </c>
      <c r="U23" s="26" t="s">
        <v>25</v>
      </c>
      <c r="V23" s="26" t="s">
        <v>25</v>
      </c>
    </row>
    <row r="24" spans="1:22" s="19" customFormat="1" ht="120" customHeight="1" thickBot="1">
      <c r="A24" s="28" t="s">
        <v>30</v>
      </c>
      <c r="B24" s="28" t="s">
        <v>221</v>
      </c>
      <c r="C24" s="27">
        <v>2327</v>
      </c>
      <c r="D24" s="26" t="s">
        <v>25</v>
      </c>
      <c r="E24" s="26" t="s">
        <v>25</v>
      </c>
      <c r="F24" s="26">
        <f t="shared" si="1"/>
        <v>45275</v>
      </c>
      <c r="G24" s="26" t="s">
        <v>4</v>
      </c>
      <c r="H24" s="26" t="s">
        <v>4</v>
      </c>
      <c r="I24" s="26" t="s">
        <v>4</v>
      </c>
      <c r="J24" s="26">
        <f>J14+7</f>
        <v>45280</v>
      </c>
      <c r="K24" s="26" t="s">
        <v>4</v>
      </c>
      <c r="L24" s="26" t="s">
        <v>4</v>
      </c>
      <c r="M24" s="26">
        <f>M14+7</f>
        <v>45276</v>
      </c>
      <c r="N24" s="26" t="s">
        <v>4</v>
      </c>
      <c r="O24" s="26">
        <f>O14+7</f>
        <v>45279</v>
      </c>
      <c r="P24" s="26">
        <f>P14+7</f>
        <v>45279</v>
      </c>
      <c r="Q24" s="26">
        <f>Q14+7</f>
        <v>45280</v>
      </c>
      <c r="R24" s="26" t="s">
        <v>4</v>
      </c>
      <c r="S24" s="26" t="s">
        <v>4</v>
      </c>
      <c r="T24" s="26">
        <f t="shared" si="2"/>
        <v>45282</v>
      </c>
      <c r="U24" s="26" t="s">
        <v>4</v>
      </c>
      <c r="V24" s="26" t="s">
        <v>4</v>
      </c>
    </row>
    <row r="25" spans="1:22" s="19" customFormat="1" ht="120" customHeight="1" thickBot="1">
      <c r="A25" s="22" t="s">
        <v>38</v>
      </c>
      <c r="B25" s="22" t="str">
        <f>B15</f>
        <v>SUNNY LILY</v>
      </c>
      <c r="C25" s="24">
        <f>C15+1</f>
        <v>2324</v>
      </c>
      <c r="D25" s="20" t="s">
        <v>4</v>
      </c>
      <c r="E25" s="20">
        <f>E15+7</f>
        <v>45283</v>
      </c>
      <c r="F25" s="20">
        <f t="shared" si="1"/>
        <v>45283</v>
      </c>
      <c r="G25" s="20">
        <f>G15+7</f>
        <v>45285</v>
      </c>
      <c r="H25" s="20">
        <f>H15+7</f>
        <v>45285</v>
      </c>
      <c r="I25" s="20" t="s">
        <v>4</v>
      </c>
      <c r="J25" s="20" t="s">
        <v>4</v>
      </c>
      <c r="K25" s="20">
        <f>K15+7</f>
        <v>45285</v>
      </c>
      <c r="L25" s="20" t="s">
        <v>25</v>
      </c>
      <c r="M25" s="20" t="s">
        <v>4</v>
      </c>
      <c r="N25" s="20">
        <f>N5+14</f>
        <v>45287</v>
      </c>
      <c r="O25" s="20" t="s">
        <v>4</v>
      </c>
      <c r="P25" s="20" t="s">
        <v>4</v>
      </c>
      <c r="Q25" s="20" t="s">
        <v>4</v>
      </c>
      <c r="R25" s="20">
        <f>R15+7</f>
        <v>45288</v>
      </c>
      <c r="S25" s="20">
        <f>S15+7</f>
        <v>45289</v>
      </c>
      <c r="T25" s="20">
        <f t="shared" ref="T25:T32" si="3">T5+14</f>
        <v>45292</v>
      </c>
      <c r="U25" s="20" t="s">
        <v>4</v>
      </c>
      <c r="V25" s="20">
        <f>V15+7</f>
        <v>45289</v>
      </c>
    </row>
    <row r="26" spans="1:22" s="19" customFormat="1" ht="120" customHeight="1" thickBot="1">
      <c r="A26" s="22" t="s">
        <v>37</v>
      </c>
      <c r="B26" s="22" t="str">
        <f>B16</f>
        <v>DONGJIN FORTUNE</v>
      </c>
      <c r="C26" s="24">
        <f>C16+1</f>
        <v>2352</v>
      </c>
      <c r="D26" s="20" t="s">
        <v>36</v>
      </c>
      <c r="E26" s="20">
        <f>E6+14</f>
        <v>45282</v>
      </c>
      <c r="F26" s="20">
        <f>F6+14</f>
        <v>45285</v>
      </c>
      <c r="G26" s="20">
        <f>G6+14</f>
        <v>45287</v>
      </c>
      <c r="H26" s="20">
        <f>H6+14</f>
        <v>45287</v>
      </c>
      <c r="I26" s="20" t="s">
        <v>25</v>
      </c>
      <c r="J26" s="20">
        <f>J6+14</f>
        <v>45288</v>
      </c>
      <c r="K26" s="20">
        <f>K6+14</f>
        <v>45288</v>
      </c>
      <c r="L26" s="20" t="s">
        <v>25</v>
      </c>
      <c r="M26" s="20">
        <f>M6+14</f>
        <v>45286</v>
      </c>
      <c r="N26" s="20" t="s">
        <v>25</v>
      </c>
      <c r="O26" s="20" t="s">
        <v>25</v>
      </c>
      <c r="P26" s="20" t="s">
        <v>25</v>
      </c>
      <c r="Q26" s="20" t="s">
        <v>25</v>
      </c>
      <c r="R26" s="20" t="s">
        <v>19</v>
      </c>
      <c r="S26" s="20">
        <f>S6+14</f>
        <v>45289</v>
      </c>
      <c r="T26" s="20">
        <f t="shared" si="3"/>
        <v>45290</v>
      </c>
      <c r="U26" s="20" t="s">
        <v>25</v>
      </c>
      <c r="V26" s="20" t="s">
        <v>25</v>
      </c>
    </row>
    <row r="27" spans="1:22" s="19" customFormat="1" ht="120" customHeight="1" thickBot="1">
      <c r="A27" s="22" t="s">
        <v>35</v>
      </c>
      <c r="B27" s="22" t="str">
        <f>B17</f>
        <v>KOTA TAMPAN</v>
      </c>
      <c r="C27" s="24">
        <f>C17+1</f>
        <v>2350</v>
      </c>
      <c r="D27" s="6">
        <f>D7+14</f>
        <v>45286</v>
      </c>
      <c r="E27" s="20" t="s">
        <v>19</v>
      </c>
      <c r="F27" s="20">
        <f>F7+14</f>
        <v>45288</v>
      </c>
      <c r="G27" s="20">
        <f>G7+14</f>
        <v>45289</v>
      </c>
      <c r="H27" s="20">
        <f>H7+14</f>
        <v>45289</v>
      </c>
      <c r="I27" s="20" t="s">
        <v>19</v>
      </c>
      <c r="J27" s="20">
        <f>J7+14</f>
        <v>45290</v>
      </c>
      <c r="K27" s="20" t="s">
        <v>19</v>
      </c>
      <c r="L27" s="20" t="s">
        <v>19</v>
      </c>
      <c r="M27" s="20" t="s">
        <v>19</v>
      </c>
      <c r="N27" s="20" t="s">
        <v>19</v>
      </c>
      <c r="O27" s="20" t="s">
        <v>19</v>
      </c>
      <c r="P27" s="20" t="s">
        <v>19</v>
      </c>
      <c r="Q27" s="20" t="s">
        <v>19</v>
      </c>
      <c r="R27" s="20" t="s">
        <v>19</v>
      </c>
      <c r="S27" s="20" t="s">
        <v>19</v>
      </c>
      <c r="T27" s="20">
        <f t="shared" si="3"/>
        <v>45291</v>
      </c>
      <c r="U27" s="6">
        <f>U7+14</f>
        <v>45293</v>
      </c>
      <c r="V27" s="20" t="s">
        <v>19</v>
      </c>
    </row>
    <row r="28" spans="1:22" s="19" customFormat="1" ht="120" customHeight="1" thickBot="1">
      <c r="A28" s="22" t="s">
        <v>34</v>
      </c>
      <c r="B28" s="22" t="str">
        <f>B18</f>
        <v>SUNNY SPRUCE</v>
      </c>
      <c r="C28" s="24">
        <f>C18+1</f>
        <v>2352</v>
      </c>
      <c r="D28" s="20" t="s">
        <v>19</v>
      </c>
      <c r="E28" s="20" t="s">
        <v>25</v>
      </c>
      <c r="F28" s="20">
        <f t="shared" ref="F28:F34" si="4">F8+14</f>
        <v>45287</v>
      </c>
      <c r="G28" s="20" t="s">
        <v>4</v>
      </c>
      <c r="H28" s="20" t="s">
        <v>4</v>
      </c>
      <c r="I28" s="20">
        <f>I8+14</f>
        <v>45288</v>
      </c>
      <c r="J28" s="20">
        <f>J8+14</f>
        <v>45290</v>
      </c>
      <c r="K28" s="20" t="s">
        <v>4</v>
      </c>
      <c r="L28" s="20">
        <f>L8+14</f>
        <v>45289</v>
      </c>
      <c r="M28" s="20" t="s">
        <v>4</v>
      </c>
      <c r="N28" s="20" t="s">
        <v>4</v>
      </c>
      <c r="O28" s="20" t="s">
        <v>4</v>
      </c>
      <c r="P28" s="20">
        <f>P8+14</f>
        <v>45290</v>
      </c>
      <c r="Q28" s="20" t="s">
        <v>4</v>
      </c>
      <c r="R28" s="20" t="s">
        <v>4</v>
      </c>
      <c r="S28" s="20" t="s">
        <v>4</v>
      </c>
      <c r="T28" s="20">
        <f t="shared" si="3"/>
        <v>45293</v>
      </c>
      <c r="U28" s="20" t="s">
        <v>4</v>
      </c>
      <c r="V28" s="20" t="s">
        <v>4</v>
      </c>
    </row>
    <row r="29" spans="1:22" s="25" customFormat="1" ht="120" customHeight="1" thickTop="1" thickBot="1">
      <c r="A29" s="22" t="s">
        <v>33</v>
      </c>
      <c r="B29" s="22" t="str">
        <f>IF(B19="SUNNY MAPLE","SUNNY PALM",IF(B19="SUNNY PALM","SUNNY MAPLE"))</f>
        <v>SUNNY MAPLE</v>
      </c>
      <c r="C29" s="24">
        <f>C9+3</f>
        <v>2378</v>
      </c>
      <c r="D29" s="20" t="s">
        <v>25</v>
      </c>
      <c r="E29" s="20" t="s">
        <v>25</v>
      </c>
      <c r="F29" s="20">
        <f t="shared" si="4"/>
        <v>45287</v>
      </c>
      <c r="G29" s="20" t="s">
        <v>4</v>
      </c>
      <c r="H29" s="20" t="s">
        <v>4</v>
      </c>
      <c r="I29" s="20" t="s">
        <v>4</v>
      </c>
      <c r="J29" s="20" t="s">
        <v>4</v>
      </c>
      <c r="K29" s="20" t="s">
        <v>4</v>
      </c>
      <c r="L29" s="20" t="s">
        <v>4</v>
      </c>
      <c r="M29" s="20">
        <f>M9+14</f>
        <v>45288</v>
      </c>
      <c r="N29" s="20" t="s">
        <v>4</v>
      </c>
      <c r="O29" s="20">
        <f>O9+14</f>
        <v>45290</v>
      </c>
      <c r="P29" s="20" t="s">
        <v>4</v>
      </c>
      <c r="Q29" s="20">
        <f>Q9+14</f>
        <v>45289</v>
      </c>
      <c r="R29" s="20" t="s">
        <v>4</v>
      </c>
      <c r="S29" s="20" t="s">
        <v>4</v>
      </c>
      <c r="T29" s="20">
        <f t="shared" si="3"/>
        <v>45291</v>
      </c>
      <c r="U29" s="20" t="s">
        <v>4</v>
      </c>
      <c r="V29" s="20" t="s">
        <v>4</v>
      </c>
    </row>
    <row r="30" spans="1:22" s="19" customFormat="1" ht="120" customHeight="1" thickBot="1">
      <c r="A30" s="22" t="s">
        <v>32</v>
      </c>
      <c r="B30" s="22" t="str">
        <f>B20</f>
        <v>SUNNY OAK</v>
      </c>
      <c r="C30" s="24">
        <f>C20+1</f>
        <v>2351</v>
      </c>
      <c r="D30" s="20" t="s">
        <v>25</v>
      </c>
      <c r="E30" s="20">
        <f>E10+14</f>
        <v>45283</v>
      </c>
      <c r="F30" s="20">
        <f t="shared" si="4"/>
        <v>45284</v>
      </c>
      <c r="G30" s="20" t="s">
        <v>4</v>
      </c>
      <c r="H30" s="20" t="s">
        <v>4</v>
      </c>
      <c r="I30" s="20">
        <f>I10+14</f>
        <v>45286</v>
      </c>
      <c r="J30" s="20">
        <f>J10+14</f>
        <v>45286</v>
      </c>
      <c r="K30" s="20" t="s">
        <v>4</v>
      </c>
      <c r="L30" s="20" t="s">
        <v>4</v>
      </c>
      <c r="M30" s="20">
        <f>M10+14</f>
        <v>45287</v>
      </c>
      <c r="N30" s="20" t="s">
        <v>4</v>
      </c>
      <c r="O30" s="20">
        <f>O10+14</f>
        <v>45287</v>
      </c>
      <c r="P30" s="20">
        <f>P10+14</f>
        <v>45285</v>
      </c>
      <c r="Q30" s="20" t="s">
        <v>4</v>
      </c>
      <c r="R30" s="20" t="s">
        <v>4</v>
      </c>
      <c r="S30" s="20" t="s">
        <v>4</v>
      </c>
      <c r="T30" s="20">
        <f t="shared" si="3"/>
        <v>45288</v>
      </c>
      <c r="U30" s="20" t="s">
        <v>4</v>
      </c>
      <c r="V30" s="20" t="s">
        <v>4</v>
      </c>
    </row>
    <row r="31" spans="1:22" s="19" customFormat="1" ht="120" customHeight="1" thickBot="1">
      <c r="A31" s="22" t="s">
        <v>31</v>
      </c>
      <c r="B31" s="22" t="str">
        <f>B21</f>
        <v>DONGJIN FIDES</v>
      </c>
      <c r="C31" s="23">
        <f>C21+2</f>
        <v>454</v>
      </c>
      <c r="D31" s="20" t="s">
        <v>25</v>
      </c>
      <c r="E31" s="20" t="s">
        <v>25</v>
      </c>
      <c r="F31" s="20">
        <f t="shared" si="4"/>
        <v>45285</v>
      </c>
      <c r="G31" s="20" t="s">
        <v>25</v>
      </c>
      <c r="H31" s="20" t="s">
        <v>25</v>
      </c>
      <c r="I31" s="20" t="s">
        <v>25</v>
      </c>
      <c r="J31" s="20" t="s">
        <v>25</v>
      </c>
      <c r="K31" s="20" t="s">
        <v>25</v>
      </c>
      <c r="L31" s="20" t="s">
        <v>25</v>
      </c>
      <c r="M31" s="20" t="s">
        <v>25</v>
      </c>
      <c r="N31" s="20" t="s">
        <v>4</v>
      </c>
      <c r="O31" s="20" t="s">
        <v>25</v>
      </c>
      <c r="P31" s="20" t="s">
        <v>25</v>
      </c>
      <c r="Q31" s="20" t="s">
        <v>25</v>
      </c>
      <c r="R31" s="20">
        <f>R11+14</f>
        <v>45286</v>
      </c>
      <c r="S31" s="20" t="s">
        <v>25</v>
      </c>
      <c r="T31" s="20">
        <f t="shared" si="3"/>
        <v>45288</v>
      </c>
      <c r="U31" s="20" t="s">
        <v>25</v>
      </c>
      <c r="V31" s="20" t="s">
        <v>25</v>
      </c>
    </row>
    <row r="32" spans="1:22" s="19" customFormat="1" ht="120" customHeight="1" thickBot="1">
      <c r="A32" s="22" t="s">
        <v>31</v>
      </c>
      <c r="B32" s="22" t="str">
        <f>B22</f>
        <v>DONGJIN FIDES</v>
      </c>
      <c r="C32" s="23">
        <f>C22+2</f>
        <v>455</v>
      </c>
      <c r="D32" s="20" t="s">
        <v>25</v>
      </c>
      <c r="E32" s="20" t="s">
        <v>25</v>
      </c>
      <c r="F32" s="20">
        <f t="shared" si="4"/>
        <v>45288</v>
      </c>
      <c r="G32" s="20" t="s">
        <v>25</v>
      </c>
      <c r="H32" s="20" t="s">
        <v>25</v>
      </c>
      <c r="I32" s="20" t="s">
        <v>25</v>
      </c>
      <c r="J32" s="20" t="s">
        <v>25</v>
      </c>
      <c r="K32" s="20" t="s">
        <v>25</v>
      </c>
      <c r="L32" s="20" t="s">
        <v>25</v>
      </c>
      <c r="M32" s="20" t="s">
        <v>25</v>
      </c>
      <c r="N32" s="20" t="s">
        <v>4</v>
      </c>
      <c r="O32" s="20" t="s">
        <v>25</v>
      </c>
      <c r="P32" s="20" t="s">
        <v>25</v>
      </c>
      <c r="Q32" s="20" t="s">
        <v>25</v>
      </c>
      <c r="R32" s="20">
        <f>R12+14</f>
        <v>45289</v>
      </c>
      <c r="S32" s="20" t="s">
        <v>25</v>
      </c>
      <c r="T32" s="20">
        <f t="shared" si="3"/>
        <v>45292</v>
      </c>
      <c r="U32" s="20" t="s">
        <v>25</v>
      </c>
      <c r="V32" s="20" t="s">
        <v>25</v>
      </c>
    </row>
    <row r="33" spans="1:22" s="19" customFormat="1" ht="120" customHeight="1" thickBot="1">
      <c r="A33" s="22" t="s">
        <v>207</v>
      </c>
      <c r="B33" s="22" t="str">
        <f>B34</f>
        <v>STAR CHALLENGER</v>
      </c>
      <c r="C33" s="24">
        <f>C23+1</f>
        <v>2328</v>
      </c>
      <c r="D33" s="20" t="s">
        <v>20</v>
      </c>
      <c r="E33" s="20" t="s">
        <v>20</v>
      </c>
      <c r="F33" s="20">
        <f t="shared" si="4"/>
        <v>45282</v>
      </c>
      <c r="G33" s="20" t="s">
        <v>20</v>
      </c>
      <c r="H33" s="20" t="s">
        <v>20</v>
      </c>
      <c r="I33" s="20" t="s">
        <v>20</v>
      </c>
      <c r="J33" s="20" t="s">
        <v>20</v>
      </c>
      <c r="K33" s="20" t="s">
        <v>20</v>
      </c>
      <c r="L33" s="20" t="s">
        <v>20</v>
      </c>
      <c r="M33" s="20" t="s">
        <v>20</v>
      </c>
      <c r="N33" s="20" t="s">
        <v>20</v>
      </c>
      <c r="O33" s="20" t="s">
        <v>20</v>
      </c>
      <c r="P33" s="20" t="s">
        <v>20</v>
      </c>
      <c r="Q33" s="20">
        <f>F33+3</f>
        <v>45285</v>
      </c>
      <c r="R33" s="20" t="s">
        <v>20</v>
      </c>
      <c r="S33" s="20" t="s">
        <v>20</v>
      </c>
      <c r="T33" s="20">
        <f t="shared" ref="T33:T34" si="5">F33+7</f>
        <v>45289</v>
      </c>
      <c r="U33" s="20" t="s">
        <v>20</v>
      </c>
      <c r="V33" s="20" t="s">
        <v>20</v>
      </c>
    </row>
    <row r="34" spans="1:22" s="19" customFormat="1" ht="120" customHeight="1" thickBot="1">
      <c r="A34" s="22" t="s">
        <v>30</v>
      </c>
      <c r="B34" s="22" t="str">
        <f>B24</f>
        <v>STAR CHALLENGER</v>
      </c>
      <c r="C34" s="24">
        <f>C24+1</f>
        <v>2328</v>
      </c>
      <c r="D34" s="20" t="s">
        <v>20</v>
      </c>
      <c r="E34" s="20" t="s">
        <v>21</v>
      </c>
      <c r="F34" s="20">
        <f t="shared" si="4"/>
        <v>45282</v>
      </c>
      <c r="G34" s="20" t="s">
        <v>4</v>
      </c>
      <c r="H34" s="20" t="s">
        <v>4</v>
      </c>
      <c r="I34" s="20" t="s">
        <v>4</v>
      </c>
      <c r="J34" s="20">
        <f t="shared" ref="J34" si="6">J14+14</f>
        <v>45287</v>
      </c>
      <c r="K34" s="20" t="s">
        <v>4</v>
      </c>
      <c r="L34" s="20" t="s">
        <v>4</v>
      </c>
      <c r="M34" s="20">
        <f t="shared" ref="M34" si="7">M14+14</f>
        <v>45283</v>
      </c>
      <c r="N34" s="20" t="s">
        <v>4</v>
      </c>
      <c r="O34" s="20">
        <f t="shared" ref="O34:Q34" si="8">O14+14</f>
        <v>45286</v>
      </c>
      <c r="P34" s="20">
        <f t="shared" si="8"/>
        <v>45286</v>
      </c>
      <c r="Q34" s="20">
        <f t="shared" si="8"/>
        <v>45287</v>
      </c>
      <c r="R34" s="20" t="s">
        <v>4</v>
      </c>
      <c r="S34" s="20" t="s">
        <v>4</v>
      </c>
      <c r="T34" s="20">
        <f t="shared" si="5"/>
        <v>45289</v>
      </c>
      <c r="U34" s="20" t="s">
        <v>4</v>
      </c>
      <c r="V34" s="20" t="s">
        <v>4</v>
      </c>
    </row>
    <row r="35" spans="1:22" s="19" customFormat="1" ht="120" customHeight="1"/>
    <row r="36" spans="1:22" ht="47.1" customHeight="1">
      <c r="A36" s="9"/>
      <c r="B36" s="236"/>
      <c r="C36" s="236"/>
      <c r="D36" s="236"/>
      <c r="E36" s="236"/>
      <c r="F36" s="236"/>
      <c r="G36" s="236"/>
      <c r="H36" s="236"/>
      <c r="I36" s="236"/>
      <c r="J36" s="236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14.1" customHeight="1">
      <c r="A37" s="9"/>
      <c r="B37" s="236"/>
      <c r="C37" s="236"/>
      <c r="D37" s="236"/>
      <c r="E37" s="236"/>
      <c r="F37" s="236"/>
      <c r="G37" s="236"/>
      <c r="H37" s="236"/>
      <c r="I37" s="236"/>
      <c r="J37" s="236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50.1" customHeight="1">
      <c r="A38" s="9"/>
      <c r="B38" s="236"/>
      <c r="C38" s="236"/>
      <c r="D38" s="236"/>
      <c r="E38" s="236"/>
      <c r="F38" s="236"/>
      <c r="G38" s="236"/>
      <c r="H38" s="236"/>
      <c r="I38" s="236"/>
      <c r="J38" s="236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76.8">
      <c r="A39" s="18"/>
      <c r="B39" s="18"/>
      <c r="C39" s="1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76.8">
      <c r="A40" s="18"/>
      <c r="B40" s="18"/>
      <c r="C40" s="1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76.8">
      <c r="A41" s="18"/>
      <c r="B41" s="18"/>
      <c r="C41" s="1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76.8">
      <c r="A42" s="18"/>
      <c r="B42" s="18"/>
      <c r="C42" s="1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76.8">
      <c r="A43" s="18"/>
      <c r="B43" s="18"/>
      <c r="C43" s="1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76.8">
      <c r="A44" s="18"/>
      <c r="B44" s="18"/>
      <c r="C44" s="1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76.8">
      <c r="A45" s="18"/>
      <c r="B45" s="18"/>
      <c r="C45" s="1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76.8">
      <c r="A46" s="18"/>
      <c r="B46" s="18"/>
      <c r="C46" s="1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76.8">
      <c r="A47" s="18"/>
      <c r="B47" s="18"/>
      <c r="C47" s="1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76.8">
      <c r="A48" s="18"/>
      <c r="B48" s="18"/>
      <c r="C48" s="1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76.8">
      <c r="A49" s="18"/>
      <c r="B49" s="18"/>
      <c r="C49" s="1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76.8">
      <c r="A50" s="18"/>
      <c r="B50" s="18"/>
      <c r="C50" s="1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76.8">
      <c r="A51" s="18"/>
      <c r="B51" s="18"/>
      <c r="C51" s="1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76.8">
      <c r="A52" s="18"/>
      <c r="B52" s="18"/>
      <c r="C52" s="1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76.8">
      <c r="A53" s="18"/>
      <c r="B53" s="18"/>
      <c r="C53" s="1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76.8">
      <c r="A54" s="18"/>
      <c r="B54" s="18"/>
      <c r="C54" s="1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</sheetData>
  <sheetProtection selectLockedCells="1" selectUnlockedCells="1"/>
  <mergeCells count="5">
    <mergeCell ref="A2:H2"/>
    <mergeCell ref="I2:K2"/>
    <mergeCell ref="A3:B3"/>
    <mergeCell ref="B36:J38"/>
    <mergeCell ref="U2:V2"/>
  </mergeCells>
  <phoneticPr fontId="18"/>
  <printOptions horizontalCentered="1"/>
  <pageMargins left="1.0416666666666666E-2" right="0" top="1.0416666666666667E-3" bottom="0" header="0" footer="0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EE64-1480-4F81-A676-B966675AD8B8}">
  <dimension ref="A3:AE86"/>
  <sheetViews>
    <sheetView view="pageBreakPreview" zoomScale="20" zoomScaleNormal="30" zoomScaleSheetLayoutView="20" workbookViewId="0">
      <pane xSplit="3" ySplit="6" topLeftCell="D7" activePane="bottomRight" state="frozen"/>
      <selection activeCell="F1" sqref="F1"/>
      <selection pane="topRight" activeCell="F1" sqref="F1"/>
      <selection pane="bottomLeft" activeCell="F1" sqref="F1"/>
      <selection pane="bottomRight" activeCell="F1" sqref="F1"/>
    </sheetView>
  </sheetViews>
  <sheetFormatPr defaultColWidth="6.09765625" defaultRowHeight="14.4"/>
  <cols>
    <col min="1" max="1" width="70.59765625" style="17" customWidth="1"/>
    <col min="2" max="2" width="91.09765625" style="17" customWidth="1"/>
    <col min="3" max="15" width="70.59765625" style="17" customWidth="1"/>
    <col min="16" max="16" width="73.59765625" style="17" customWidth="1"/>
    <col min="17" max="17" width="58.8984375" style="17" customWidth="1"/>
    <col min="18" max="18" width="68.19921875" style="17" customWidth="1"/>
    <col min="19" max="19" width="62.69921875" style="17" customWidth="1"/>
    <col min="20" max="20" width="77" style="17" customWidth="1"/>
    <col min="21" max="21" width="80.69921875" style="17" bestFit="1" customWidth="1"/>
    <col min="22" max="22" width="19.09765625" style="17" customWidth="1"/>
    <col min="23" max="23" width="18.09765625" style="17" customWidth="1"/>
    <col min="24" max="29" width="6.09765625" style="17"/>
    <col min="30" max="30" width="3.59765625" style="17" customWidth="1"/>
    <col min="31" max="31" width="0.59765625" style="17" hidden="1" customWidth="1"/>
    <col min="32" max="16384" width="6.09765625" style="17"/>
  </cols>
  <sheetData>
    <row r="3" spans="1:24" s="44" customFormat="1" ht="270" customHeight="1">
      <c r="A3" s="238"/>
      <c r="B3" s="238"/>
      <c r="C3" s="238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239"/>
      <c r="R3" s="239"/>
      <c r="S3" s="239"/>
      <c r="T3" s="60"/>
      <c r="U3" s="60"/>
    </row>
    <row r="4" spans="1:24" ht="110.25" customHeight="1" thickBot="1">
      <c r="A4" s="110" t="s">
        <v>133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8"/>
      <c r="M4" s="48"/>
      <c r="N4" s="59" t="s">
        <v>23</v>
      </c>
      <c r="O4" s="59">
        <v>45264</v>
      </c>
      <c r="R4" s="54"/>
      <c r="S4" s="54"/>
      <c r="T4" s="54"/>
      <c r="U4" s="54"/>
      <c r="V4" s="54"/>
      <c r="W4" s="54"/>
      <c r="X4" s="54"/>
    </row>
    <row r="5" spans="1:24" ht="77.400000000000006" thickBot="1">
      <c r="A5" s="201" t="s">
        <v>8</v>
      </c>
      <c r="B5" s="201"/>
      <c r="C5" s="16" t="s">
        <v>0</v>
      </c>
      <c r="D5" s="16" t="s">
        <v>3</v>
      </c>
      <c r="E5" s="16" t="s">
        <v>81</v>
      </c>
      <c r="F5" s="107" t="s">
        <v>123</v>
      </c>
      <c r="G5" s="16" t="s">
        <v>78</v>
      </c>
      <c r="H5" s="16" t="s">
        <v>80</v>
      </c>
      <c r="I5" s="16" t="s">
        <v>79</v>
      </c>
      <c r="J5" s="16" t="s">
        <v>77</v>
      </c>
      <c r="K5" s="16" t="s">
        <v>76</v>
      </c>
      <c r="L5" s="58" t="s">
        <v>128</v>
      </c>
      <c r="M5" s="58" t="s">
        <v>75</v>
      </c>
      <c r="N5" s="58" t="s">
        <v>74</v>
      </c>
      <c r="O5" s="16" t="s">
        <v>267</v>
      </c>
      <c r="V5" s="54"/>
      <c r="W5" s="54"/>
      <c r="X5" s="54"/>
    </row>
    <row r="6" spans="1:24" ht="120.6" customHeight="1" thickBot="1">
      <c r="A6" s="57" t="s">
        <v>11</v>
      </c>
      <c r="B6" s="14" t="s">
        <v>17</v>
      </c>
      <c r="C6" s="56"/>
      <c r="D6" s="55"/>
      <c r="E6" s="36" t="s">
        <v>236</v>
      </c>
      <c r="F6" s="36" t="s">
        <v>211</v>
      </c>
      <c r="G6" s="37" t="s">
        <v>72</v>
      </c>
      <c r="H6" s="37" t="s">
        <v>73</v>
      </c>
      <c r="I6" s="37" t="s">
        <v>73</v>
      </c>
      <c r="J6" s="36" t="s">
        <v>47</v>
      </c>
      <c r="K6" s="36" t="s">
        <v>47</v>
      </c>
      <c r="L6" s="36" t="s">
        <v>212</v>
      </c>
      <c r="M6" s="36" t="s">
        <v>227</v>
      </c>
      <c r="N6" s="36" t="s">
        <v>124</v>
      </c>
      <c r="O6" s="37"/>
      <c r="V6" s="54"/>
      <c r="W6" s="54"/>
      <c r="X6" s="54"/>
    </row>
    <row r="7" spans="1:24" ht="120.6" customHeight="1" thickBot="1">
      <c r="A7" s="49" t="s">
        <v>69</v>
      </c>
      <c r="B7" s="22" t="s">
        <v>43</v>
      </c>
      <c r="C7" s="24">
        <v>2374</v>
      </c>
      <c r="D7" s="20">
        <f>$O$4+7</f>
        <v>45271</v>
      </c>
      <c r="E7" s="20" t="s">
        <v>4</v>
      </c>
      <c r="F7" s="20" t="s">
        <v>4</v>
      </c>
      <c r="G7" s="20">
        <f>D7</f>
        <v>45271</v>
      </c>
      <c r="H7" s="20">
        <f>D7+1</f>
        <v>45272</v>
      </c>
      <c r="I7" s="20">
        <f>D7+1</f>
        <v>45272</v>
      </c>
      <c r="J7" s="20" t="s">
        <v>4</v>
      </c>
      <c r="K7" s="20" t="s">
        <v>4</v>
      </c>
      <c r="L7" s="20">
        <f>D7+2</f>
        <v>45273</v>
      </c>
      <c r="M7" s="20" t="s">
        <v>4</v>
      </c>
      <c r="N7" s="20" t="s">
        <v>4</v>
      </c>
      <c r="O7" s="20">
        <f>D7+5</f>
        <v>45276</v>
      </c>
      <c r="V7" s="54"/>
      <c r="W7" s="54"/>
      <c r="X7" s="54"/>
    </row>
    <row r="8" spans="1:24" ht="120.6" customHeight="1" thickBot="1">
      <c r="A8" s="49" t="s">
        <v>213</v>
      </c>
      <c r="B8" s="22" t="s">
        <v>126</v>
      </c>
      <c r="C8" s="24">
        <v>2374</v>
      </c>
      <c r="D8" s="20">
        <f>$O$4+4</f>
        <v>45268</v>
      </c>
      <c r="E8" s="20" t="s">
        <v>4</v>
      </c>
      <c r="F8" s="20">
        <f>D8+2</f>
        <v>45270</v>
      </c>
      <c r="G8" s="20" t="s">
        <v>4</v>
      </c>
      <c r="H8" s="20" t="s">
        <v>4</v>
      </c>
      <c r="I8" s="20" t="s">
        <v>4</v>
      </c>
      <c r="J8" s="20" t="s">
        <v>4</v>
      </c>
      <c r="K8" s="20">
        <f>D8+3</f>
        <v>45271</v>
      </c>
      <c r="L8" s="20">
        <f>D8+4</f>
        <v>45272</v>
      </c>
      <c r="M8" s="20">
        <f>D8+1</f>
        <v>45269</v>
      </c>
      <c r="N8" s="20" t="s">
        <v>4</v>
      </c>
      <c r="O8" s="20">
        <f>D8+5</f>
        <v>45273</v>
      </c>
      <c r="V8" s="54"/>
      <c r="W8" s="54"/>
      <c r="X8" s="54"/>
    </row>
    <row r="9" spans="1:24" ht="120.6" customHeight="1" thickBot="1">
      <c r="A9" s="49" t="s">
        <v>208</v>
      </c>
      <c r="B9" s="22" t="s">
        <v>125</v>
      </c>
      <c r="C9" s="24">
        <v>2349</v>
      </c>
      <c r="D9" s="20">
        <f>$O$4+3</f>
        <v>45267</v>
      </c>
      <c r="E9" s="20" t="s">
        <v>4</v>
      </c>
      <c r="F9" s="20" t="s">
        <v>4</v>
      </c>
      <c r="G9" s="20" t="s">
        <v>4</v>
      </c>
      <c r="H9" s="20" t="s">
        <v>4</v>
      </c>
      <c r="I9" s="20" t="s">
        <v>4</v>
      </c>
      <c r="J9" s="20" t="s">
        <v>4</v>
      </c>
      <c r="K9" s="20" t="s">
        <v>4</v>
      </c>
      <c r="L9" s="20" t="s">
        <v>4</v>
      </c>
      <c r="M9" s="20">
        <f>D9+5</f>
        <v>45272</v>
      </c>
      <c r="N9" s="20" t="s">
        <v>4</v>
      </c>
      <c r="O9" s="20">
        <f>D9+6</f>
        <v>45273</v>
      </c>
      <c r="V9" s="54"/>
      <c r="W9" s="54"/>
      <c r="X9" s="54"/>
    </row>
    <row r="10" spans="1:24" ht="120.6" customHeight="1" thickBot="1">
      <c r="A10" s="49" t="s">
        <v>132</v>
      </c>
      <c r="B10" s="22" t="s">
        <v>71</v>
      </c>
      <c r="C10" s="24">
        <v>2349</v>
      </c>
      <c r="D10" s="20">
        <f>$O$4+2</f>
        <v>45266</v>
      </c>
      <c r="E10" s="20" t="s">
        <v>4</v>
      </c>
      <c r="F10" s="20" t="s">
        <v>4</v>
      </c>
      <c r="G10" s="20" t="s">
        <v>4</v>
      </c>
      <c r="H10" s="20" t="s">
        <v>4</v>
      </c>
      <c r="I10" s="20" t="s">
        <v>4</v>
      </c>
      <c r="J10" s="20">
        <f>D10+5</f>
        <v>45271</v>
      </c>
      <c r="K10" s="20" t="s">
        <v>4</v>
      </c>
      <c r="L10" s="20" t="s">
        <v>4</v>
      </c>
      <c r="M10" s="20" t="s">
        <v>4</v>
      </c>
      <c r="N10" s="20" t="s">
        <v>4</v>
      </c>
      <c r="O10" s="20">
        <f>D10+6</f>
        <v>45272</v>
      </c>
      <c r="V10" s="54"/>
      <c r="W10" s="54"/>
      <c r="X10" s="54"/>
    </row>
    <row r="11" spans="1:24" ht="120.6" customHeight="1" thickBot="1">
      <c r="A11" s="49" t="s">
        <v>42</v>
      </c>
      <c r="B11" s="22" t="s">
        <v>262</v>
      </c>
      <c r="C11" s="24">
        <v>2323</v>
      </c>
      <c r="D11" s="20">
        <f>$O$4+5</f>
        <v>45269</v>
      </c>
      <c r="E11" s="20" t="s">
        <v>4</v>
      </c>
      <c r="F11" s="20" t="s">
        <v>4</v>
      </c>
      <c r="G11" s="20" t="s">
        <v>4</v>
      </c>
      <c r="H11" s="20" t="s">
        <v>4</v>
      </c>
      <c r="I11" s="20" t="s">
        <v>4</v>
      </c>
      <c r="J11" s="20" t="s">
        <v>4</v>
      </c>
      <c r="K11" s="20" t="s">
        <v>4</v>
      </c>
      <c r="L11" s="20" t="s">
        <v>4</v>
      </c>
      <c r="M11" s="20" t="s">
        <v>4</v>
      </c>
      <c r="N11" s="20">
        <f>D11+4</f>
        <v>45273</v>
      </c>
      <c r="O11" s="20">
        <f>D11+5</f>
        <v>45274</v>
      </c>
      <c r="V11" s="54"/>
      <c r="W11" s="54"/>
      <c r="X11" s="54"/>
    </row>
    <row r="12" spans="1:24" ht="120.6" customHeight="1" thickBot="1">
      <c r="A12" s="49" t="s">
        <v>243</v>
      </c>
      <c r="B12" s="22" t="s">
        <v>253</v>
      </c>
      <c r="C12" s="24">
        <v>2306</v>
      </c>
      <c r="D12" s="20">
        <f>$O$4+11</f>
        <v>45275</v>
      </c>
      <c r="E12" s="20">
        <f>D12+1</f>
        <v>45276</v>
      </c>
      <c r="F12" s="20" t="s">
        <v>4</v>
      </c>
      <c r="G12" s="20" t="s">
        <v>4</v>
      </c>
      <c r="H12" s="20" t="s">
        <v>4</v>
      </c>
      <c r="I12" s="20" t="s">
        <v>4</v>
      </c>
      <c r="J12" s="20" t="s">
        <v>4</v>
      </c>
      <c r="K12" s="20" t="s">
        <v>4</v>
      </c>
      <c r="L12" s="20" t="s">
        <v>4</v>
      </c>
      <c r="M12" s="20" t="s">
        <v>4</v>
      </c>
      <c r="N12" s="20" t="s">
        <v>4</v>
      </c>
      <c r="O12" s="20">
        <f>D12+14</f>
        <v>45289</v>
      </c>
      <c r="V12" s="54"/>
      <c r="W12" s="54"/>
      <c r="X12" s="54"/>
    </row>
    <row r="13" spans="1:24" ht="120.6" customHeight="1" thickBot="1">
      <c r="A13" s="49" t="s">
        <v>39</v>
      </c>
      <c r="B13" s="2" t="s">
        <v>127</v>
      </c>
      <c r="C13" s="23">
        <v>450</v>
      </c>
      <c r="D13" s="20">
        <f>$O$4+7</f>
        <v>45271</v>
      </c>
      <c r="E13" s="20">
        <f>D13+1</f>
        <v>45272</v>
      </c>
      <c r="F13" s="20">
        <f>D13+2</f>
        <v>45273</v>
      </c>
      <c r="G13" s="20" t="s">
        <v>4</v>
      </c>
      <c r="H13" s="20" t="s">
        <v>4</v>
      </c>
      <c r="I13" s="20" t="s">
        <v>4</v>
      </c>
      <c r="J13" s="20" t="s">
        <v>4</v>
      </c>
      <c r="K13" s="20" t="s">
        <v>4</v>
      </c>
      <c r="L13" s="20" t="s">
        <v>4</v>
      </c>
      <c r="M13" s="20" t="s">
        <v>4</v>
      </c>
      <c r="N13" s="20" t="s">
        <v>4</v>
      </c>
      <c r="O13" s="20">
        <f>D13+3</f>
        <v>45274</v>
      </c>
      <c r="V13" s="48"/>
      <c r="W13" s="48"/>
      <c r="X13" s="48"/>
    </row>
    <row r="14" spans="1:24" ht="120.6" customHeight="1" thickBot="1">
      <c r="A14" s="49" t="s">
        <v>39</v>
      </c>
      <c r="B14" s="2" t="s">
        <v>127</v>
      </c>
      <c r="C14" s="23">
        <v>451</v>
      </c>
      <c r="D14" s="20">
        <f>$O$4+10</f>
        <v>45274</v>
      </c>
      <c r="E14" s="20">
        <f>D14+2</f>
        <v>45276</v>
      </c>
      <c r="F14" s="20">
        <f>D14+1</f>
        <v>45275</v>
      </c>
      <c r="G14" s="20" t="s">
        <v>4</v>
      </c>
      <c r="H14" s="20" t="s">
        <v>4</v>
      </c>
      <c r="I14" s="20" t="s">
        <v>4</v>
      </c>
      <c r="J14" s="20" t="s">
        <v>4</v>
      </c>
      <c r="K14" s="20" t="s">
        <v>4</v>
      </c>
      <c r="L14" s="20" t="s">
        <v>4</v>
      </c>
      <c r="M14" s="20" t="s">
        <v>4</v>
      </c>
      <c r="N14" s="20" t="s">
        <v>4</v>
      </c>
      <c r="O14" s="20">
        <f>D14+4</f>
        <v>45278</v>
      </c>
      <c r="V14" s="48"/>
      <c r="W14" s="48"/>
      <c r="X14" s="48"/>
    </row>
    <row r="15" spans="1:24" ht="120.6" customHeight="1" thickBot="1">
      <c r="A15" s="22" t="s">
        <v>30</v>
      </c>
      <c r="B15" s="22" t="s">
        <v>221</v>
      </c>
      <c r="C15" s="21">
        <v>2326</v>
      </c>
      <c r="D15" s="20">
        <f>$O$4+4</f>
        <v>45268</v>
      </c>
      <c r="E15" s="20">
        <f>D15+6</f>
        <v>45274</v>
      </c>
      <c r="F15" s="20" t="s">
        <v>4</v>
      </c>
      <c r="G15" s="20" t="s">
        <v>4</v>
      </c>
      <c r="H15" s="20" t="s">
        <v>4</v>
      </c>
      <c r="I15" s="20" t="s">
        <v>4</v>
      </c>
      <c r="J15" s="20" t="s">
        <v>4</v>
      </c>
      <c r="K15" s="20" t="s">
        <v>4</v>
      </c>
      <c r="L15" s="20" t="s">
        <v>4</v>
      </c>
      <c r="M15" s="20" t="s">
        <v>4</v>
      </c>
      <c r="N15" s="20" t="s">
        <v>4</v>
      </c>
      <c r="O15" s="20">
        <f>D15+7</f>
        <v>45275</v>
      </c>
      <c r="V15" s="48"/>
      <c r="W15" s="48"/>
      <c r="X15" s="48"/>
    </row>
    <row r="16" spans="1:24" ht="120.6" customHeight="1" thickBot="1">
      <c r="A16" s="51" t="s">
        <v>69</v>
      </c>
      <c r="B16" s="28" t="s">
        <v>126</v>
      </c>
      <c r="C16" s="30">
        <v>2376</v>
      </c>
      <c r="D16" s="26">
        <f t="shared" ref="D16:D21" si="0">D7+7</f>
        <v>45278</v>
      </c>
      <c r="E16" s="26" t="s">
        <v>25</v>
      </c>
      <c r="F16" s="26" t="s">
        <v>25</v>
      </c>
      <c r="G16" s="7">
        <f>G7+7</f>
        <v>45278</v>
      </c>
      <c r="H16" s="26">
        <f>H7+7</f>
        <v>45279</v>
      </c>
      <c r="I16" s="26">
        <f>I7+7</f>
        <v>45279</v>
      </c>
      <c r="J16" s="26" t="s">
        <v>25</v>
      </c>
      <c r="K16" s="26" t="s">
        <v>25</v>
      </c>
      <c r="L16" s="7">
        <f>L7+7</f>
        <v>45280</v>
      </c>
      <c r="M16" s="26" t="s">
        <v>25</v>
      </c>
      <c r="N16" s="26" t="s">
        <v>25</v>
      </c>
      <c r="O16" s="26">
        <f>O7+7</f>
        <v>45283</v>
      </c>
      <c r="V16" s="48"/>
      <c r="W16" s="48"/>
      <c r="X16" s="48"/>
    </row>
    <row r="17" spans="1:24" ht="120.6" customHeight="1" thickBot="1">
      <c r="A17" s="51" t="s">
        <v>213</v>
      </c>
      <c r="B17" s="28" t="s">
        <v>43</v>
      </c>
      <c r="C17" s="30">
        <v>2375</v>
      </c>
      <c r="D17" s="26">
        <f t="shared" si="0"/>
        <v>45275</v>
      </c>
      <c r="E17" s="26" t="s">
        <v>25</v>
      </c>
      <c r="F17" s="7">
        <f>F8+7</f>
        <v>45277</v>
      </c>
      <c r="G17" s="26" t="s">
        <v>25</v>
      </c>
      <c r="H17" s="26" t="s">
        <v>25</v>
      </c>
      <c r="I17" s="26" t="s">
        <v>25</v>
      </c>
      <c r="J17" s="26" t="s">
        <v>25</v>
      </c>
      <c r="K17" s="7">
        <f>K8+7</f>
        <v>45278</v>
      </c>
      <c r="L17" s="7">
        <f>L8+7</f>
        <v>45279</v>
      </c>
      <c r="M17" s="7">
        <f>M8+7</f>
        <v>45276</v>
      </c>
      <c r="N17" s="26" t="s">
        <v>25</v>
      </c>
      <c r="O17" s="26">
        <f>O8+7</f>
        <v>45280</v>
      </c>
      <c r="V17" s="48"/>
      <c r="W17" s="48"/>
      <c r="X17" s="48"/>
    </row>
    <row r="18" spans="1:24" ht="120.6" customHeight="1" thickBot="1">
      <c r="A18" s="51" t="s">
        <v>131</v>
      </c>
      <c r="B18" s="28" t="s">
        <v>125</v>
      </c>
      <c r="C18" s="30">
        <v>2350</v>
      </c>
      <c r="D18" s="26">
        <f t="shared" si="0"/>
        <v>45274</v>
      </c>
      <c r="E18" s="26" t="s">
        <v>25</v>
      </c>
      <c r="F18" s="26" t="s">
        <v>25</v>
      </c>
      <c r="G18" s="26" t="s">
        <v>25</v>
      </c>
      <c r="H18" s="26" t="s">
        <v>25</v>
      </c>
      <c r="I18" s="26" t="s">
        <v>25</v>
      </c>
      <c r="J18" s="26" t="s">
        <v>25</v>
      </c>
      <c r="K18" s="26" t="s">
        <v>25</v>
      </c>
      <c r="L18" s="26" t="s">
        <v>25</v>
      </c>
      <c r="M18" s="26">
        <f>D18+5</f>
        <v>45279</v>
      </c>
      <c r="N18" s="26" t="s">
        <v>4</v>
      </c>
      <c r="O18" s="26">
        <f>D18+6</f>
        <v>45280</v>
      </c>
      <c r="V18" s="48"/>
      <c r="W18" s="48"/>
      <c r="X18" s="48"/>
    </row>
    <row r="19" spans="1:24" ht="120.6" customHeight="1" thickBot="1">
      <c r="A19" s="51" t="s">
        <v>34</v>
      </c>
      <c r="B19" s="28" t="s">
        <v>71</v>
      </c>
      <c r="C19" s="30">
        <v>2350</v>
      </c>
      <c r="D19" s="26">
        <f t="shared" si="0"/>
        <v>45273</v>
      </c>
      <c r="E19" s="26" t="s">
        <v>25</v>
      </c>
      <c r="F19" s="26" t="s">
        <v>25</v>
      </c>
      <c r="G19" s="26" t="s">
        <v>25</v>
      </c>
      <c r="H19" s="26" t="s">
        <v>25</v>
      </c>
      <c r="I19" s="26" t="s">
        <v>25</v>
      </c>
      <c r="J19" s="26">
        <f>D19+5</f>
        <v>45278</v>
      </c>
      <c r="K19" s="26" t="s">
        <v>25</v>
      </c>
      <c r="L19" s="26" t="s">
        <v>25</v>
      </c>
      <c r="M19" s="26" t="s">
        <v>25</v>
      </c>
      <c r="N19" s="26" t="s">
        <v>25</v>
      </c>
      <c r="O19" s="26">
        <f t="shared" ref="O19:O24" si="1">O10+7</f>
        <v>45279</v>
      </c>
      <c r="V19" s="48"/>
      <c r="W19" s="48"/>
      <c r="X19" s="48"/>
    </row>
    <row r="20" spans="1:24" ht="120.6" customHeight="1" thickBot="1">
      <c r="A20" s="51" t="s">
        <v>42</v>
      </c>
      <c r="B20" s="28" t="s">
        <v>262</v>
      </c>
      <c r="C20" s="30">
        <v>2324</v>
      </c>
      <c r="D20" s="26">
        <f t="shared" si="0"/>
        <v>45276</v>
      </c>
      <c r="E20" s="26" t="s">
        <v>25</v>
      </c>
      <c r="F20" s="26" t="s">
        <v>25</v>
      </c>
      <c r="G20" s="26" t="s">
        <v>25</v>
      </c>
      <c r="H20" s="26" t="s">
        <v>25</v>
      </c>
      <c r="I20" s="26" t="s">
        <v>25</v>
      </c>
      <c r="J20" s="26" t="s">
        <v>25</v>
      </c>
      <c r="K20" s="26" t="s">
        <v>25</v>
      </c>
      <c r="L20" s="26" t="s">
        <v>25</v>
      </c>
      <c r="M20" s="26" t="s">
        <v>25</v>
      </c>
      <c r="N20" s="26">
        <f>N11+7</f>
        <v>45280</v>
      </c>
      <c r="O20" s="26">
        <f t="shared" si="1"/>
        <v>45281</v>
      </c>
      <c r="V20" s="48"/>
      <c r="W20" s="48"/>
      <c r="X20" s="48"/>
    </row>
    <row r="21" spans="1:24" ht="147.6" customHeight="1" thickBot="1">
      <c r="A21" s="51" t="s">
        <v>244</v>
      </c>
      <c r="B21" s="28" t="s">
        <v>254</v>
      </c>
      <c r="C21" s="30">
        <v>2319</v>
      </c>
      <c r="D21" s="26">
        <f t="shared" si="0"/>
        <v>45282</v>
      </c>
      <c r="E21" s="26">
        <f>E12+7</f>
        <v>45283</v>
      </c>
      <c r="F21" s="26" t="s">
        <v>4</v>
      </c>
      <c r="G21" s="26" t="s">
        <v>4</v>
      </c>
      <c r="H21" s="26" t="s">
        <v>4</v>
      </c>
      <c r="I21" s="26" t="s">
        <v>4</v>
      </c>
      <c r="J21" s="26" t="s">
        <v>4</v>
      </c>
      <c r="K21" s="26" t="s">
        <v>4</v>
      </c>
      <c r="L21" s="26" t="s">
        <v>25</v>
      </c>
      <c r="M21" s="26" t="s">
        <v>4</v>
      </c>
      <c r="N21" s="26" t="s">
        <v>25</v>
      </c>
      <c r="O21" s="26">
        <f t="shared" si="1"/>
        <v>45296</v>
      </c>
      <c r="V21" s="48"/>
      <c r="W21" s="48"/>
      <c r="X21" s="48"/>
    </row>
    <row r="22" spans="1:24" ht="120.6" customHeight="1" thickBot="1">
      <c r="A22" s="51" t="s">
        <v>39</v>
      </c>
      <c r="B22" s="31" t="s">
        <v>127</v>
      </c>
      <c r="C22" s="29">
        <v>452</v>
      </c>
      <c r="D22" s="26">
        <f>D13+7</f>
        <v>45278</v>
      </c>
      <c r="E22" s="7">
        <f>E13+7</f>
        <v>45279</v>
      </c>
      <c r="F22" s="26">
        <f>F13+7</f>
        <v>45280</v>
      </c>
      <c r="G22" s="26" t="s">
        <v>25</v>
      </c>
      <c r="H22" s="26" t="s">
        <v>25</v>
      </c>
      <c r="I22" s="26" t="s">
        <v>25</v>
      </c>
      <c r="J22" s="26" t="s">
        <v>25</v>
      </c>
      <c r="K22" s="26" t="s">
        <v>25</v>
      </c>
      <c r="L22" s="26" t="s">
        <v>25</v>
      </c>
      <c r="M22" s="26" t="s">
        <v>25</v>
      </c>
      <c r="N22" s="26" t="s">
        <v>25</v>
      </c>
      <c r="O22" s="26">
        <f t="shared" si="1"/>
        <v>45281</v>
      </c>
      <c r="V22" s="48"/>
      <c r="W22" s="48"/>
      <c r="X22" s="48"/>
    </row>
    <row r="23" spans="1:24" ht="120.6" customHeight="1" thickBot="1">
      <c r="A23" s="51" t="s">
        <v>39</v>
      </c>
      <c r="B23" s="31" t="s">
        <v>127</v>
      </c>
      <c r="C23" s="29">
        <v>453</v>
      </c>
      <c r="D23" s="26">
        <f>D14+7</f>
        <v>45281</v>
      </c>
      <c r="E23" s="7">
        <f>E14+7</f>
        <v>45283</v>
      </c>
      <c r="F23" s="26">
        <f>F14+7</f>
        <v>45282</v>
      </c>
      <c r="G23" s="26" t="s">
        <v>25</v>
      </c>
      <c r="H23" s="52" t="s">
        <v>70</v>
      </c>
      <c r="I23" s="26" t="s">
        <v>25</v>
      </c>
      <c r="J23" s="26" t="s">
        <v>25</v>
      </c>
      <c r="K23" s="26" t="s">
        <v>25</v>
      </c>
      <c r="L23" s="26" t="s">
        <v>25</v>
      </c>
      <c r="M23" s="26" t="s">
        <v>25</v>
      </c>
      <c r="N23" s="26" t="s">
        <v>25</v>
      </c>
      <c r="O23" s="26">
        <f t="shared" si="1"/>
        <v>45285</v>
      </c>
      <c r="V23" s="48"/>
      <c r="W23" s="48"/>
      <c r="X23" s="48"/>
    </row>
    <row r="24" spans="1:24" ht="120.6" customHeight="1" thickBot="1">
      <c r="A24" s="51" t="s">
        <v>30</v>
      </c>
      <c r="B24" s="28" t="s">
        <v>221</v>
      </c>
      <c r="C24" s="27">
        <v>2327</v>
      </c>
      <c r="D24" s="26">
        <f>D15+7</f>
        <v>45275</v>
      </c>
      <c r="E24" s="26">
        <f>D24+6</f>
        <v>45281</v>
      </c>
      <c r="F24" s="26" t="s">
        <v>25</v>
      </c>
      <c r="G24" s="26" t="s">
        <v>25</v>
      </c>
      <c r="H24" s="26" t="s">
        <v>25</v>
      </c>
      <c r="I24" s="26" t="s">
        <v>25</v>
      </c>
      <c r="J24" s="26" t="s">
        <v>25</v>
      </c>
      <c r="K24" s="26" t="s">
        <v>25</v>
      </c>
      <c r="L24" s="26" t="s">
        <v>25</v>
      </c>
      <c r="M24" s="26" t="s">
        <v>25</v>
      </c>
      <c r="N24" s="26" t="s">
        <v>25</v>
      </c>
      <c r="O24" s="26">
        <f t="shared" si="1"/>
        <v>45282</v>
      </c>
      <c r="V24" s="48"/>
      <c r="W24" s="48"/>
      <c r="X24" s="48"/>
    </row>
    <row r="25" spans="1:24" ht="120.6" customHeight="1" thickBot="1">
      <c r="A25" s="49" t="s">
        <v>69</v>
      </c>
      <c r="B25" s="22" t="str">
        <f>IF(B16="SUNNY PALM","SUNNY MAPLE",IF(B16="SUNNY MAPLE","SUNNY PALM"))</f>
        <v>SUNNY PALM</v>
      </c>
      <c r="C25" s="21">
        <f>C7+3</f>
        <v>2377</v>
      </c>
      <c r="D25" s="50">
        <f>D7+14</f>
        <v>45285</v>
      </c>
      <c r="E25" s="50" t="s">
        <v>68</v>
      </c>
      <c r="F25" s="50" t="s">
        <v>26</v>
      </c>
      <c r="G25" s="50">
        <f>G7+14</f>
        <v>45285</v>
      </c>
      <c r="H25" s="50">
        <f>H7+14</f>
        <v>45286</v>
      </c>
      <c r="I25" s="50">
        <f>I7+14</f>
        <v>45286</v>
      </c>
      <c r="J25" s="50" t="s">
        <v>68</v>
      </c>
      <c r="K25" s="50" t="s">
        <v>68</v>
      </c>
      <c r="L25" s="50">
        <f>L7+14</f>
        <v>45287</v>
      </c>
      <c r="M25" s="50" t="s">
        <v>26</v>
      </c>
      <c r="N25" s="20" t="s">
        <v>4</v>
      </c>
      <c r="O25" s="50">
        <f>O7+14</f>
        <v>45290</v>
      </c>
      <c r="V25" s="48"/>
      <c r="W25" s="48"/>
      <c r="X25" s="48"/>
    </row>
    <row r="26" spans="1:24" ht="120.6" customHeight="1" thickBot="1">
      <c r="A26" s="49" t="s">
        <v>213</v>
      </c>
      <c r="B26" s="22" t="str">
        <f>IF(B17="SUNNY PALM","SUNNY MAPLE",IF(B17="SUNNY MAPLE","SUNNY PALM"))</f>
        <v>SUNNY MAPLE</v>
      </c>
      <c r="C26" s="21">
        <f>C8+3</f>
        <v>2377</v>
      </c>
      <c r="D26" s="50">
        <f>D8+14</f>
        <v>45282</v>
      </c>
      <c r="E26" s="50" t="s">
        <v>68</v>
      </c>
      <c r="F26" s="50">
        <f>F8+14</f>
        <v>45284</v>
      </c>
      <c r="G26" s="50" t="s">
        <v>68</v>
      </c>
      <c r="H26" s="50" t="s">
        <v>68</v>
      </c>
      <c r="I26" s="50" t="s">
        <v>68</v>
      </c>
      <c r="J26" s="50" t="s">
        <v>68</v>
      </c>
      <c r="K26" s="50">
        <f>K8+14</f>
        <v>45285</v>
      </c>
      <c r="L26" s="50">
        <f>L8+14</f>
        <v>45286</v>
      </c>
      <c r="M26" s="50">
        <f>M8+14</f>
        <v>45283</v>
      </c>
      <c r="N26" s="50" t="s">
        <v>68</v>
      </c>
      <c r="O26" s="50">
        <f>O8+14</f>
        <v>45287</v>
      </c>
      <c r="V26" s="48"/>
      <c r="W26" s="48"/>
      <c r="X26" s="48"/>
    </row>
    <row r="27" spans="1:24" ht="120.6" customHeight="1" thickBot="1">
      <c r="A27" s="49" t="s">
        <v>131</v>
      </c>
      <c r="B27" s="22" t="str">
        <f>B18</f>
        <v>SUNNY LINDEN</v>
      </c>
      <c r="C27" s="21">
        <f>C18+1</f>
        <v>2351</v>
      </c>
      <c r="D27" s="50">
        <f>D18+7</f>
        <v>45281</v>
      </c>
      <c r="E27" s="50" t="s">
        <v>4</v>
      </c>
      <c r="F27" s="50" t="s">
        <v>4</v>
      </c>
      <c r="G27" s="50" t="s">
        <v>4</v>
      </c>
      <c r="H27" s="50" t="s">
        <v>4</v>
      </c>
      <c r="I27" s="50" t="s">
        <v>4</v>
      </c>
      <c r="J27" s="50" t="s">
        <v>4</v>
      </c>
      <c r="K27" s="50" t="s">
        <v>4</v>
      </c>
      <c r="L27" s="50" t="s">
        <v>4</v>
      </c>
      <c r="M27" s="50">
        <f>D27+5</f>
        <v>45286</v>
      </c>
      <c r="N27" s="50" t="s">
        <v>4</v>
      </c>
      <c r="O27" s="50">
        <f>D27+6</f>
        <v>45287</v>
      </c>
      <c r="V27" s="48"/>
      <c r="W27" s="48"/>
      <c r="X27" s="48"/>
    </row>
    <row r="28" spans="1:24" ht="120.6" customHeight="1" thickBot="1">
      <c r="A28" s="49" t="s">
        <v>132</v>
      </c>
      <c r="B28" s="22" t="str">
        <f>B19</f>
        <v>SUNNY SPRUCE</v>
      </c>
      <c r="C28" s="21">
        <f>C19+1</f>
        <v>2351</v>
      </c>
      <c r="D28" s="50">
        <f>D10+14</f>
        <v>45280</v>
      </c>
      <c r="E28" s="50" t="s">
        <v>68</v>
      </c>
      <c r="F28" s="50" t="s">
        <v>68</v>
      </c>
      <c r="G28" s="50" t="s">
        <v>68</v>
      </c>
      <c r="H28" s="50" t="s">
        <v>68</v>
      </c>
      <c r="I28" s="50" t="s">
        <v>68</v>
      </c>
      <c r="J28" s="50">
        <f>D28+5</f>
        <v>45285</v>
      </c>
      <c r="K28" s="50" t="s">
        <v>68</v>
      </c>
      <c r="L28" s="50" t="s">
        <v>68</v>
      </c>
      <c r="M28" s="50" t="s">
        <v>68</v>
      </c>
      <c r="N28" s="50" t="s">
        <v>68</v>
      </c>
      <c r="O28" s="50">
        <f>O10+14</f>
        <v>45286</v>
      </c>
      <c r="V28" s="48"/>
      <c r="W28" s="48"/>
      <c r="X28" s="48"/>
    </row>
    <row r="29" spans="1:24" ht="120.6" customHeight="1" thickBot="1">
      <c r="A29" s="49" t="s">
        <v>42</v>
      </c>
      <c r="B29" s="22" t="str">
        <f>B20</f>
        <v>SUNNY LILY</v>
      </c>
      <c r="C29" s="21">
        <f>C20+1</f>
        <v>2325</v>
      </c>
      <c r="D29" s="50">
        <f>D11+14</f>
        <v>45283</v>
      </c>
      <c r="E29" s="50" t="s">
        <v>68</v>
      </c>
      <c r="F29" s="50" t="s">
        <v>68</v>
      </c>
      <c r="G29" s="50" t="s">
        <v>68</v>
      </c>
      <c r="H29" s="50" t="s">
        <v>68</v>
      </c>
      <c r="I29" s="50" t="s">
        <v>68</v>
      </c>
      <c r="J29" s="50" t="s">
        <v>68</v>
      </c>
      <c r="K29" s="50" t="s">
        <v>68</v>
      </c>
      <c r="L29" s="50" t="s">
        <v>68</v>
      </c>
      <c r="M29" s="50" t="s">
        <v>68</v>
      </c>
      <c r="N29" s="50">
        <f>N11+14</f>
        <v>45287</v>
      </c>
      <c r="O29" s="50">
        <f>O11+14</f>
        <v>45288</v>
      </c>
      <c r="V29" s="48"/>
      <c r="W29" s="48"/>
      <c r="X29" s="48"/>
    </row>
    <row r="30" spans="1:24" ht="135.6" customHeight="1" thickBot="1">
      <c r="A30" s="49" t="s">
        <v>244</v>
      </c>
      <c r="B30" s="22" t="str">
        <f>IF(B21="STAR VOYAGER","SUNNY VIOLET",IF(B21="SUNNY VIOLET","STAR VOYAGER"))</f>
        <v>SUNNY VIOLET</v>
      </c>
      <c r="C30" s="21">
        <v>2307</v>
      </c>
      <c r="D30" s="20">
        <f>D21+7</f>
        <v>45289</v>
      </c>
      <c r="E30" s="20">
        <f>E21+7</f>
        <v>45290</v>
      </c>
      <c r="F30" s="20" t="s">
        <v>4</v>
      </c>
      <c r="G30" s="20" t="s">
        <v>4</v>
      </c>
      <c r="H30" s="20" t="s">
        <v>4</v>
      </c>
      <c r="I30" s="20" t="s">
        <v>4</v>
      </c>
      <c r="J30" s="20" t="s">
        <v>4</v>
      </c>
      <c r="K30" s="20" t="s">
        <v>4</v>
      </c>
      <c r="L30" s="50" t="s">
        <v>68</v>
      </c>
      <c r="M30" s="20" t="s">
        <v>4</v>
      </c>
      <c r="N30" s="20" t="s">
        <v>4</v>
      </c>
      <c r="O30" s="20">
        <f>O21+7</f>
        <v>45303</v>
      </c>
      <c r="V30" s="48"/>
      <c r="W30" s="48"/>
      <c r="X30" s="48"/>
    </row>
    <row r="31" spans="1:24" ht="120.6" customHeight="1" thickBot="1">
      <c r="A31" s="49" t="s">
        <v>39</v>
      </c>
      <c r="B31" s="2" t="str">
        <f>B23</f>
        <v>DONGJIN FIDES</v>
      </c>
      <c r="C31" s="23">
        <f>C22+2</f>
        <v>454</v>
      </c>
      <c r="D31" s="35">
        <f>D13+14</f>
        <v>45285</v>
      </c>
      <c r="E31" s="50">
        <f>E13+14</f>
        <v>45286</v>
      </c>
      <c r="F31" s="50">
        <f>F22+7</f>
        <v>45287</v>
      </c>
      <c r="G31" s="50" t="s">
        <v>26</v>
      </c>
      <c r="H31" s="50" t="s">
        <v>26</v>
      </c>
      <c r="I31" s="50" t="s">
        <v>26</v>
      </c>
      <c r="J31" s="50" t="s">
        <v>26</v>
      </c>
      <c r="K31" s="50" t="s">
        <v>26</v>
      </c>
      <c r="L31" s="50" t="s">
        <v>68</v>
      </c>
      <c r="M31" s="50" t="s">
        <v>26</v>
      </c>
      <c r="N31" s="20" t="s">
        <v>4</v>
      </c>
      <c r="O31" s="50">
        <f>O13+14</f>
        <v>45288</v>
      </c>
      <c r="V31" s="48"/>
      <c r="W31" s="48"/>
      <c r="X31" s="48"/>
    </row>
    <row r="32" spans="1:24" ht="120.6" customHeight="1" thickBot="1">
      <c r="A32" s="49" t="s">
        <v>39</v>
      </c>
      <c r="B32" s="2" t="str">
        <f>B23</f>
        <v>DONGJIN FIDES</v>
      </c>
      <c r="C32" s="23">
        <f>C23+2</f>
        <v>455</v>
      </c>
      <c r="D32" s="35">
        <f>D14+14</f>
        <v>45288</v>
      </c>
      <c r="E32" s="50">
        <f>E14+14</f>
        <v>45290</v>
      </c>
      <c r="F32" s="50">
        <f>F23+7</f>
        <v>45289</v>
      </c>
      <c r="G32" s="50" t="s">
        <v>26</v>
      </c>
      <c r="H32" s="50" t="s">
        <v>26</v>
      </c>
      <c r="I32" s="50" t="s">
        <v>26</v>
      </c>
      <c r="J32" s="50" t="s">
        <v>26</v>
      </c>
      <c r="K32" s="50" t="s">
        <v>26</v>
      </c>
      <c r="L32" s="50" t="s">
        <v>68</v>
      </c>
      <c r="M32" s="50" t="s">
        <v>26</v>
      </c>
      <c r="N32" s="20" t="s">
        <v>4</v>
      </c>
      <c r="O32" s="50">
        <f>O14+14</f>
        <v>45292</v>
      </c>
      <c r="V32" s="48"/>
      <c r="W32" s="48"/>
      <c r="X32" s="48"/>
    </row>
    <row r="33" spans="1:24" ht="120.6" customHeight="1" thickBot="1">
      <c r="A33" s="49" t="s">
        <v>30</v>
      </c>
      <c r="B33" s="22" t="str">
        <f>B24</f>
        <v>STAR CHALLENGER</v>
      </c>
      <c r="C33" s="21">
        <f>C24+1</f>
        <v>2328</v>
      </c>
      <c r="D33" s="35">
        <f>D15+14</f>
        <v>45282</v>
      </c>
      <c r="E33" s="6">
        <f>D33+6</f>
        <v>45288</v>
      </c>
      <c r="F33" s="6" t="s">
        <v>19</v>
      </c>
      <c r="G33" s="6" t="s">
        <v>19</v>
      </c>
      <c r="H33" s="6" t="s">
        <v>19</v>
      </c>
      <c r="I33" s="6" t="s">
        <v>19</v>
      </c>
      <c r="J33" s="6" t="s">
        <v>19</v>
      </c>
      <c r="K33" s="50" t="s">
        <v>26</v>
      </c>
      <c r="L33" s="50" t="s">
        <v>68</v>
      </c>
      <c r="M33" s="6" t="s">
        <v>19</v>
      </c>
      <c r="N33" s="6" t="s">
        <v>19</v>
      </c>
      <c r="O33" s="50">
        <f>O15+14</f>
        <v>45289</v>
      </c>
      <c r="V33" s="48"/>
      <c r="W33" s="48"/>
      <c r="X33" s="48"/>
    </row>
    <row r="34" spans="1:24" ht="135" customHeight="1">
      <c r="J34" s="17" t="s">
        <v>66</v>
      </c>
    </row>
    <row r="58" ht="24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</sheetData>
  <mergeCells count="3">
    <mergeCell ref="A3:C3"/>
    <mergeCell ref="Q3:S3"/>
    <mergeCell ref="A5:B5"/>
  </mergeCells>
  <phoneticPr fontId="18"/>
  <printOptions horizontalCentered="1"/>
  <pageMargins left="0.19685039370078741" right="0.19685039370078741" top="0.19685039370078741" bottom="0.19685039370078741" header="0.19685039370078741" footer="0.19685039370078741"/>
  <pageSetup paperSize="9" scale="10" orientation="landscape" r:id="rId1"/>
  <colBreaks count="1" manualBreakCount="1">
    <brk id="19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11AE7-CD41-4304-BF75-7ACB450C8CD4}">
  <dimension ref="A1:W77"/>
  <sheetViews>
    <sheetView view="pageBreakPreview" zoomScale="20" zoomScaleNormal="20" zoomScaleSheetLayoutView="20" workbookViewId="0">
      <selection activeCell="F1" sqref="F1"/>
    </sheetView>
  </sheetViews>
  <sheetFormatPr defaultColWidth="8.59765625" defaultRowHeight="14.4"/>
  <cols>
    <col min="1" max="1" width="40.09765625" style="61" bestFit="1" customWidth="1"/>
    <col min="2" max="2" width="134.59765625" style="61" bestFit="1" customWidth="1"/>
    <col min="3" max="3" width="65.3984375" style="61" customWidth="1"/>
    <col min="4" max="9" width="52.19921875" style="61" customWidth="1"/>
    <col min="10" max="10" width="60.59765625" style="61" customWidth="1"/>
    <col min="11" max="11" width="63.19921875" style="61" customWidth="1"/>
    <col min="12" max="12" width="49.5" style="61" customWidth="1"/>
    <col min="13" max="13" width="52.8984375" style="61" customWidth="1"/>
    <col min="14" max="14" width="60.09765625" style="61" customWidth="1"/>
    <col min="15" max="15" width="51.8984375" style="61" customWidth="1"/>
    <col min="16" max="16" width="56.19921875" style="61" customWidth="1"/>
    <col min="17" max="17" width="62.09765625" style="61" customWidth="1"/>
    <col min="18" max="18" width="50.09765625" style="61" customWidth="1"/>
    <col min="19" max="19" width="40.5" style="61" customWidth="1"/>
    <col min="20" max="20" width="45.5" style="61" customWidth="1"/>
    <col min="21" max="21" width="44.69921875" style="61" customWidth="1"/>
    <col min="22" max="22" width="65.8984375" style="61" customWidth="1"/>
    <col min="23" max="23" width="38.59765625" style="61" customWidth="1"/>
    <col min="24" max="16384" width="8.59765625" style="61"/>
  </cols>
  <sheetData>
    <row r="1" spans="1:23" s="44" customFormat="1" ht="253.8">
      <c r="A1" s="47"/>
      <c r="B1" s="47"/>
      <c r="C1" s="47"/>
      <c r="D1" s="47"/>
      <c r="E1" s="47"/>
      <c r="F1" s="46"/>
      <c r="G1" s="46"/>
      <c r="H1" s="46"/>
      <c r="I1" s="46"/>
      <c r="J1" s="46"/>
      <c r="K1" s="46"/>
      <c r="L1" s="46"/>
      <c r="M1" s="46"/>
    </row>
    <row r="2" spans="1:23" ht="91.5" customHeight="1" thickBot="1">
      <c r="A2" s="106" t="s">
        <v>122</v>
      </c>
      <c r="B2" s="105"/>
      <c r="C2" s="104"/>
      <c r="D2" s="82"/>
      <c r="E2" s="82"/>
      <c r="F2" s="82"/>
      <c r="G2" s="1"/>
      <c r="H2" s="103"/>
      <c r="L2" s="242" t="s">
        <v>121</v>
      </c>
      <c r="M2" s="242"/>
      <c r="N2" s="242"/>
      <c r="O2" s="242"/>
      <c r="P2" s="59" t="s">
        <v>23</v>
      </c>
      <c r="Q2" s="59">
        <v>45264</v>
      </c>
      <c r="R2" s="59"/>
    </row>
    <row r="3" spans="1:23" ht="150" customHeight="1" thickBot="1">
      <c r="A3" s="243" t="s">
        <v>8</v>
      </c>
      <c r="B3" s="244"/>
      <c r="C3" s="100" t="s">
        <v>0</v>
      </c>
      <c r="D3" s="101" t="s">
        <v>63</v>
      </c>
      <c r="E3" s="101" t="s">
        <v>120</v>
      </c>
      <c r="F3" s="102" t="s">
        <v>119</v>
      </c>
      <c r="G3" s="101" t="s">
        <v>118</v>
      </c>
      <c r="H3" s="101" t="s">
        <v>117</v>
      </c>
      <c r="I3" s="101" t="s">
        <v>116</v>
      </c>
      <c r="J3" s="100" t="s">
        <v>7</v>
      </c>
      <c r="K3" s="100" t="s">
        <v>3</v>
      </c>
      <c r="L3" s="100" t="s">
        <v>98</v>
      </c>
      <c r="M3" s="100" t="s">
        <v>18</v>
      </c>
      <c r="N3" s="100" t="s">
        <v>115</v>
      </c>
      <c r="O3" s="100" t="s">
        <v>10</v>
      </c>
      <c r="P3" s="100" t="s">
        <v>13</v>
      </c>
      <c r="Q3" s="100" t="s">
        <v>9</v>
      </c>
      <c r="R3" s="99" t="s">
        <v>97</v>
      </c>
      <c r="S3" s="98" t="s">
        <v>14</v>
      </c>
      <c r="U3" s="97"/>
      <c r="V3" s="97"/>
      <c r="W3" s="97"/>
    </row>
    <row r="4" spans="1:23" ht="153" customHeight="1" thickBot="1">
      <c r="A4" s="96" t="s">
        <v>11</v>
      </c>
      <c r="B4" s="111" t="s">
        <v>134</v>
      </c>
      <c r="C4" s="95"/>
      <c r="D4" s="69"/>
      <c r="E4" s="68" t="s">
        <v>245</v>
      </c>
      <c r="F4" s="68" t="s">
        <v>111</v>
      </c>
      <c r="G4" s="68" t="s">
        <v>246</v>
      </c>
      <c r="H4" s="68" t="s">
        <v>47</v>
      </c>
      <c r="I4" s="68" t="s">
        <v>28</v>
      </c>
      <c r="J4" s="68" t="s">
        <v>114</v>
      </c>
      <c r="K4" s="69"/>
      <c r="L4" s="68" t="s">
        <v>113</v>
      </c>
      <c r="M4" s="69" t="s">
        <v>91</v>
      </c>
      <c r="N4" s="69" t="s">
        <v>112</v>
      </c>
      <c r="O4" s="68" t="s">
        <v>90</v>
      </c>
      <c r="P4" s="69" t="s">
        <v>89</v>
      </c>
      <c r="Q4" s="69" t="s">
        <v>88</v>
      </c>
      <c r="R4" s="68" t="s">
        <v>87</v>
      </c>
      <c r="S4" s="68" t="s">
        <v>111</v>
      </c>
      <c r="U4" s="94"/>
      <c r="V4" s="94"/>
      <c r="W4" s="94"/>
    </row>
    <row r="5" spans="1:23" ht="99" customHeight="1" thickBot="1">
      <c r="A5" s="90" t="s">
        <v>244</v>
      </c>
      <c r="B5" s="4" t="s">
        <v>254</v>
      </c>
      <c r="C5" s="24">
        <v>2318</v>
      </c>
      <c r="D5" s="6">
        <f>Q2+4</f>
        <v>45268</v>
      </c>
      <c r="E5" s="6">
        <f>D5+8</f>
        <v>45276</v>
      </c>
      <c r="F5" s="6">
        <f>D5+5</f>
        <v>45273</v>
      </c>
      <c r="G5" s="6">
        <f>D5+10</f>
        <v>45278</v>
      </c>
      <c r="H5" s="6" t="s">
        <v>4</v>
      </c>
      <c r="I5" s="6">
        <f>D5+7</f>
        <v>45275</v>
      </c>
      <c r="J5" s="6" t="s">
        <v>4</v>
      </c>
      <c r="K5" s="6">
        <f>D5+14</f>
        <v>45282</v>
      </c>
      <c r="L5" s="6">
        <f>D5+13</f>
        <v>45281</v>
      </c>
      <c r="M5" s="6" t="s">
        <v>4</v>
      </c>
      <c r="N5" s="6" t="s">
        <v>4</v>
      </c>
      <c r="O5" s="6" t="s">
        <v>4</v>
      </c>
      <c r="P5" s="6" t="s">
        <v>4</v>
      </c>
      <c r="Q5" s="6" t="s">
        <v>4</v>
      </c>
      <c r="R5" s="6" t="s">
        <v>4</v>
      </c>
      <c r="S5" s="6" t="s">
        <v>4</v>
      </c>
      <c r="T5" s="88"/>
      <c r="U5" s="80"/>
      <c r="V5" s="80"/>
      <c r="W5" s="80"/>
    </row>
    <row r="6" spans="1:23" ht="99" customHeight="1" thickBot="1">
      <c r="A6" s="90" t="s">
        <v>5</v>
      </c>
      <c r="B6" s="5" t="s">
        <v>217</v>
      </c>
      <c r="C6" s="93">
        <v>2316</v>
      </c>
      <c r="D6" s="6">
        <f>Q2+2</f>
        <v>45266</v>
      </c>
      <c r="E6" s="6">
        <f>D6+6</f>
        <v>45272</v>
      </c>
      <c r="F6" s="89" t="s">
        <v>4</v>
      </c>
      <c r="G6" s="6">
        <f>D6+8</f>
        <v>45274</v>
      </c>
      <c r="H6" s="6" t="s">
        <v>4</v>
      </c>
      <c r="I6" s="6" t="s">
        <v>4</v>
      </c>
      <c r="J6" s="6">
        <f>D6+14</f>
        <v>45280</v>
      </c>
      <c r="K6" s="6">
        <f>D6+13</f>
        <v>45279</v>
      </c>
      <c r="L6" s="6" t="s">
        <v>4</v>
      </c>
      <c r="M6" s="6">
        <f>D6+14</f>
        <v>45280</v>
      </c>
      <c r="N6" s="6" t="s">
        <v>4</v>
      </c>
      <c r="O6" s="6" t="s">
        <v>4</v>
      </c>
      <c r="P6" s="6">
        <f>D6+16</f>
        <v>45282</v>
      </c>
      <c r="Q6" s="6">
        <f>D6+18</f>
        <v>45284</v>
      </c>
      <c r="R6" s="92" t="s">
        <v>4</v>
      </c>
      <c r="S6" s="92" t="s">
        <v>4</v>
      </c>
      <c r="T6" s="88"/>
      <c r="U6" s="80"/>
      <c r="V6" s="80"/>
      <c r="W6" s="80"/>
    </row>
    <row r="7" spans="1:23" ht="99" customHeight="1" thickBot="1">
      <c r="A7" s="90" t="s">
        <v>67</v>
      </c>
      <c r="B7" s="4" t="s">
        <v>228</v>
      </c>
      <c r="C7" s="93">
        <v>2319</v>
      </c>
      <c r="D7" s="6">
        <f>Q2+1</f>
        <v>45265</v>
      </c>
      <c r="E7" s="6">
        <f>D7+5</f>
        <v>45270</v>
      </c>
      <c r="F7" s="89" t="s">
        <v>4</v>
      </c>
      <c r="G7" s="6" t="s">
        <v>4</v>
      </c>
      <c r="H7" s="6">
        <f>D7+6</f>
        <v>45271</v>
      </c>
      <c r="I7" s="6" t="s">
        <v>4</v>
      </c>
      <c r="J7" s="6">
        <f>D7+14</f>
        <v>45279</v>
      </c>
      <c r="K7" s="6">
        <f>D7+12</f>
        <v>45277</v>
      </c>
      <c r="L7" s="6">
        <f>D7+12</f>
        <v>45277</v>
      </c>
      <c r="M7" s="6">
        <f>D7+15</f>
        <v>45280</v>
      </c>
      <c r="N7" s="89" t="s">
        <v>4</v>
      </c>
      <c r="O7" s="6">
        <f>D7+17</f>
        <v>45282</v>
      </c>
      <c r="P7" s="6" t="s">
        <v>4</v>
      </c>
      <c r="Q7" s="6" t="s">
        <v>4</v>
      </c>
      <c r="R7" s="3">
        <f>D7+19</f>
        <v>45284</v>
      </c>
      <c r="S7" s="3" t="s">
        <v>4</v>
      </c>
      <c r="T7" s="88"/>
      <c r="U7" s="80"/>
      <c r="V7" s="80"/>
      <c r="W7" s="80"/>
    </row>
    <row r="8" spans="1:23" ht="99" customHeight="1" thickBot="1">
      <c r="A8" s="197" t="s">
        <v>244</v>
      </c>
      <c r="B8" s="148" t="s">
        <v>253</v>
      </c>
      <c r="C8" s="30">
        <v>2306</v>
      </c>
      <c r="D8" s="26">
        <f>D5+7</f>
        <v>45275</v>
      </c>
      <c r="E8" s="26">
        <f>E5+7</f>
        <v>45283</v>
      </c>
      <c r="F8" s="26">
        <f>F5+7</f>
        <v>45280</v>
      </c>
      <c r="G8" s="26">
        <f>G5+7</f>
        <v>45285</v>
      </c>
      <c r="H8" s="26" t="s">
        <v>4</v>
      </c>
      <c r="I8" s="26">
        <f>I5+7</f>
        <v>45282</v>
      </c>
      <c r="J8" s="26" t="s">
        <v>4</v>
      </c>
      <c r="K8" s="26">
        <f>K5+7</f>
        <v>45289</v>
      </c>
      <c r="L8" s="26">
        <f>L5+7</f>
        <v>45288</v>
      </c>
      <c r="M8" s="26" t="s">
        <v>4</v>
      </c>
      <c r="N8" s="26" t="s">
        <v>4</v>
      </c>
      <c r="O8" s="26" t="s">
        <v>4</v>
      </c>
      <c r="P8" s="26" t="s">
        <v>4</v>
      </c>
      <c r="Q8" s="26" t="s">
        <v>4</v>
      </c>
      <c r="R8" s="26" t="s">
        <v>4</v>
      </c>
      <c r="S8" s="26" t="s">
        <v>4</v>
      </c>
      <c r="T8" s="88"/>
      <c r="U8" s="80"/>
      <c r="V8" s="80"/>
      <c r="W8" s="80"/>
    </row>
    <row r="9" spans="1:23" ht="99" customHeight="1" thickBot="1">
      <c r="A9" s="91" t="s">
        <v>5</v>
      </c>
      <c r="B9" s="28" t="s">
        <v>263</v>
      </c>
      <c r="C9" s="30">
        <v>2324</v>
      </c>
      <c r="D9" s="26">
        <f t="shared" ref="D9:E10" si="0">D6+7</f>
        <v>45273</v>
      </c>
      <c r="E9" s="26">
        <f t="shared" si="0"/>
        <v>45279</v>
      </c>
      <c r="F9" s="52" t="s">
        <v>4</v>
      </c>
      <c r="G9" s="26">
        <f>G6+7</f>
        <v>45281</v>
      </c>
      <c r="H9" s="52" t="s">
        <v>4</v>
      </c>
      <c r="I9" s="26" t="s">
        <v>4</v>
      </c>
      <c r="J9" s="26">
        <f t="shared" ref="J9:K10" si="1">J6+7</f>
        <v>45287</v>
      </c>
      <c r="K9" s="26">
        <f t="shared" si="1"/>
        <v>45286</v>
      </c>
      <c r="L9" s="26" t="s">
        <v>4</v>
      </c>
      <c r="M9" s="26">
        <f t="shared" ref="M9:M10" si="2">M6+7</f>
        <v>45287</v>
      </c>
      <c r="N9" s="26" t="s">
        <v>4</v>
      </c>
      <c r="O9" s="26" t="s">
        <v>4</v>
      </c>
      <c r="P9" s="26">
        <f t="shared" ref="P9:Q9" si="3">P6+7</f>
        <v>45289</v>
      </c>
      <c r="Q9" s="26">
        <f t="shared" si="3"/>
        <v>45291</v>
      </c>
      <c r="R9" s="26" t="s">
        <v>4</v>
      </c>
      <c r="S9" s="26" t="s">
        <v>4</v>
      </c>
      <c r="T9" s="88"/>
      <c r="U9" s="80"/>
      <c r="V9" s="80"/>
      <c r="W9" s="80"/>
    </row>
    <row r="10" spans="1:23" ht="99" customHeight="1" thickBot="1">
      <c r="A10" s="91" t="s">
        <v>67</v>
      </c>
      <c r="B10" s="28" t="s">
        <v>233</v>
      </c>
      <c r="C10" s="30">
        <v>2339</v>
      </c>
      <c r="D10" s="26">
        <f t="shared" si="0"/>
        <v>45272</v>
      </c>
      <c r="E10" s="26">
        <f t="shared" si="0"/>
        <v>45277</v>
      </c>
      <c r="F10" s="52" t="s">
        <v>4</v>
      </c>
      <c r="G10" s="26" t="s">
        <v>4</v>
      </c>
      <c r="H10" s="26">
        <f>H7+7</f>
        <v>45278</v>
      </c>
      <c r="I10" s="26" t="s">
        <v>4</v>
      </c>
      <c r="J10" s="26">
        <f t="shared" si="1"/>
        <v>45286</v>
      </c>
      <c r="K10" s="26">
        <f t="shared" si="1"/>
        <v>45284</v>
      </c>
      <c r="L10" s="26">
        <f>L7+7</f>
        <v>45284</v>
      </c>
      <c r="M10" s="26">
        <f t="shared" si="2"/>
        <v>45287</v>
      </c>
      <c r="N10" s="26" t="s">
        <v>4</v>
      </c>
      <c r="O10" s="26">
        <f>O7+7</f>
        <v>45289</v>
      </c>
      <c r="P10" s="26" t="s">
        <v>4</v>
      </c>
      <c r="Q10" s="26" t="s">
        <v>4</v>
      </c>
      <c r="R10" s="26">
        <f>R7+7</f>
        <v>45291</v>
      </c>
      <c r="S10" s="26" t="s">
        <v>4</v>
      </c>
      <c r="T10" s="88"/>
      <c r="U10" s="80"/>
      <c r="V10" s="80"/>
      <c r="W10" s="80"/>
    </row>
    <row r="11" spans="1:23" ht="99" customHeight="1" thickBot="1">
      <c r="A11" s="90" t="s">
        <v>244</v>
      </c>
      <c r="B11" s="22" t="str">
        <f>IF(B8="STAR VOYAGER","SUNNY VIOLET",IF(B8="SUNNY VIOLET","STAR VOYAGER"))</f>
        <v>STAR VOYAGER</v>
      </c>
      <c r="C11" s="24">
        <v>2319</v>
      </c>
      <c r="D11" s="6">
        <f>D8+7</f>
        <v>45282</v>
      </c>
      <c r="E11" s="6">
        <f>E8+7</f>
        <v>45290</v>
      </c>
      <c r="F11" s="6">
        <f>F8+7</f>
        <v>45287</v>
      </c>
      <c r="G11" s="6">
        <f>G8+7</f>
        <v>45292</v>
      </c>
      <c r="H11" s="6" t="s">
        <v>4</v>
      </c>
      <c r="I11" s="6">
        <f>I8+7</f>
        <v>45289</v>
      </c>
      <c r="J11" s="6" t="s">
        <v>4</v>
      </c>
      <c r="K11" s="6">
        <f>K8+7</f>
        <v>45296</v>
      </c>
      <c r="L11" s="6">
        <f>L8+7</f>
        <v>45295</v>
      </c>
      <c r="M11" s="6" t="s">
        <v>4</v>
      </c>
      <c r="N11" s="6" t="s">
        <v>4</v>
      </c>
      <c r="O11" s="6" t="s">
        <v>4</v>
      </c>
      <c r="P11" s="6" t="s">
        <v>4</v>
      </c>
      <c r="Q11" s="6" t="s">
        <v>4</v>
      </c>
      <c r="R11" s="6" t="s">
        <v>4</v>
      </c>
      <c r="S11" s="6" t="s">
        <v>4</v>
      </c>
      <c r="T11" s="88"/>
      <c r="U11" s="80"/>
      <c r="V11" s="80"/>
      <c r="W11" s="80"/>
    </row>
    <row r="12" spans="1:23" ht="99" customHeight="1" thickBot="1">
      <c r="A12" s="90" t="s">
        <v>5</v>
      </c>
      <c r="B12" s="22" t="str">
        <f>IF(B9="STAR CHASER","STAR RANGER",IF(B9="STAR RANGER","SUNNY LAVENDER",IF(B9="SUNNY LAVENDER","STAR CHASER")))</f>
        <v>STAR CHASER</v>
      </c>
      <c r="C12" s="24">
        <v>2317</v>
      </c>
      <c r="D12" s="6">
        <f t="shared" ref="D12:G13" si="4">D9+7</f>
        <v>45280</v>
      </c>
      <c r="E12" s="6">
        <f t="shared" si="4"/>
        <v>45286</v>
      </c>
      <c r="F12" s="89" t="s">
        <v>4</v>
      </c>
      <c r="G12" s="6">
        <f t="shared" si="4"/>
        <v>45288</v>
      </c>
      <c r="H12" s="6" t="s">
        <v>25</v>
      </c>
      <c r="I12" s="6" t="s">
        <v>25</v>
      </c>
      <c r="J12" s="6">
        <f t="shared" ref="J12:K12" si="5">J9+7</f>
        <v>45294</v>
      </c>
      <c r="K12" s="6">
        <f t="shared" si="5"/>
        <v>45293</v>
      </c>
      <c r="L12" s="6" t="s">
        <v>15</v>
      </c>
      <c r="M12" s="6">
        <f t="shared" ref="M12" si="6">M9+7</f>
        <v>45294</v>
      </c>
      <c r="N12" s="6" t="s">
        <v>25</v>
      </c>
      <c r="O12" s="6" t="s">
        <v>25</v>
      </c>
      <c r="P12" s="6">
        <f t="shared" ref="P12:Q12" si="7">P9+7</f>
        <v>45296</v>
      </c>
      <c r="Q12" s="6">
        <f t="shared" si="7"/>
        <v>45298</v>
      </c>
      <c r="R12" s="6" t="s">
        <v>25</v>
      </c>
      <c r="S12" s="6" t="s">
        <v>25</v>
      </c>
      <c r="T12" s="88"/>
      <c r="U12" s="80"/>
      <c r="V12" s="80"/>
      <c r="W12" s="80"/>
    </row>
    <row r="13" spans="1:23" ht="99" customHeight="1" thickBot="1">
      <c r="A13" s="90" t="s">
        <v>22</v>
      </c>
      <c r="B13" s="22" t="str">
        <f>IF(B10="WECAN","STAR EXPRESS",IF(B10="STAR EXPRESS","SUNNY COSMOS",IF(B10="SUNNY COSMOS","WECAN")))</f>
        <v>WECAN</v>
      </c>
      <c r="C13" s="24">
        <v>2332</v>
      </c>
      <c r="D13" s="6">
        <f>D10+7</f>
        <v>45279</v>
      </c>
      <c r="E13" s="6">
        <f t="shared" si="4"/>
        <v>45284</v>
      </c>
      <c r="F13" s="89" t="s">
        <v>4</v>
      </c>
      <c r="G13" s="6" t="s">
        <v>25</v>
      </c>
      <c r="H13" s="6">
        <f>H10+7</f>
        <v>45285</v>
      </c>
      <c r="I13" s="6" t="s">
        <v>25</v>
      </c>
      <c r="J13" s="6">
        <f t="shared" ref="J13:M13" si="8">J10+7</f>
        <v>45293</v>
      </c>
      <c r="K13" s="6">
        <f t="shared" si="8"/>
        <v>45291</v>
      </c>
      <c r="L13" s="6">
        <f t="shared" si="8"/>
        <v>45291</v>
      </c>
      <c r="M13" s="6">
        <f t="shared" si="8"/>
        <v>45294</v>
      </c>
      <c r="N13" s="6" t="s">
        <v>25</v>
      </c>
      <c r="O13" s="6">
        <f>O10+7</f>
        <v>45296</v>
      </c>
      <c r="P13" s="6" t="s">
        <v>25</v>
      </c>
      <c r="Q13" s="6" t="s">
        <v>25</v>
      </c>
      <c r="R13" s="6">
        <f>R10+7</f>
        <v>45298</v>
      </c>
      <c r="S13" s="6" t="s">
        <v>25</v>
      </c>
      <c r="T13" s="88"/>
      <c r="U13" s="80"/>
      <c r="V13" s="80"/>
      <c r="W13" s="80"/>
    </row>
    <row r="14" spans="1:23" s="17" customFormat="1" ht="60" customHeight="1">
      <c r="A14" s="87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5"/>
      <c r="U14" s="85"/>
      <c r="V14" s="85"/>
    </row>
    <row r="15" spans="1:23" ht="84.75" customHeight="1" thickBot="1">
      <c r="A15" s="84" t="s">
        <v>110</v>
      </c>
      <c r="B15" s="83"/>
      <c r="C15" s="83"/>
      <c r="D15" s="83"/>
      <c r="E15" s="83"/>
      <c r="G15" s="82"/>
      <c r="H15" s="82"/>
      <c r="I15" s="81"/>
      <c r="J15" s="81"/>
      <c r="K15" s="81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23" ht="159" customHeight="1" thickTop="1" thickBot="1">
      <c r="A16" s="240" t="s">
        <v>109</v>
      </c>
      <c r="B16" s="241"/>
      <c r="C16" s="77" t="s">
        <v>108</v>
      </c>
      <c r="D16" s="77" t="s">
        <v>3</v>
      </c>
      <c r="E16" s="77" t="s">
        <v>107</v>
      </c>
      <c r="F16" s="77" t="s">
        <v>106</v>
      </c>
      <c r="G16" s="77" t="s">
        <v>105</v>
      </c>
      <c r="H16" s="77" t="s">
        <v>104</v>
      </c>
      <c r="I16" s="77" t="s">
        <v>103</v>
      </c>
      <c r="J16" s="77" t="s">
        <v>102</v>
      </c>
      <c r="K16" s="79" t="s">
        <v>101</v>
      </c>
      <c r="L16" s="77" t="s">
        <v>100</v>
      </c>
      <c r="M16" s="77" t="s">
        <v>99</v>
      </c>
      <c r="N16" s="77" t="s">
        <v>2</v>
      </c>
      <c r="O16" s="77" t="s">
        <v>3</v>
      </c>
      <c r="P16" s="77" t="s">
        <v>98</v>
      </c>
      <c r="Q16" s="77" t="s">
        <v>18</v>
      </c>
      <c r="R16" s="77" t="s">
        <v>10</v>
      </c>
      <c r="S16" s="78" t="s">
        <v>13</v>
      </c>
      <c r="T16" s="77" t="s">
        <v>9</v>
      </c>
      <c r="U16" s="77" t="s">
        <v>97</v>
      </c>
      <c r="V16" s="77" t="s">
        <v>14</v>
      </c>
    </row>
    <row r="17" spans="1:23" s="67" customFormat="1" ht="145.5" customHeight="1" thickBot="1">
      <c r="A17" s="76" t="s">
        <v>11</v>
      </c>
      <c r="B17" s="75" t="s">
        <v>96</v>
      </c>
      <c r="C17" s="74"/>
      <c r="D17" s="73"/>
      <c r="E17" s="70" t="s">
        <v>247</v>
      </c>
      <c r="F17" s="70" t="s">
        <v>29</v>
      </c>
      <c r="G17" s="70" t="s">
        <v>248</v>
      </c>
      <c r="H17" s="72" t="s">
        <v>95</v>
      </c>
      <c r="I17" s="72" t="s">
        <v>249</v>
      </c>
      <c r="J17" s="70" t="s">
        <v>215</v>
      </c>
      <c r="K17" s="70" t="s">
        <v>94</v>
      </c>
      <c r="L17" s="70" t="s">
        <v>47</v>
      </c>
      <c r="M17" s="70" t="s">
        <v>250</v>
      </c>
      <c r="N17" s="71" t="s">
        <v>93</v>
      </c>
      <c r="O17" s="69"/>
      <c r="P17" s="70" t="s">
        <v>92</v>
      </c>
      <c r="Q17" s="69" t="s">
        <v>91</v>
      </c>
      <c r="R17" s="68" t="s">
        <v>90</v>
      </c>
      <c r="S17" s="69" t="s">
        <v>89</v>
      </c>
      <c r="T17" s="69" t="s">
        <v>88</v>
      </c>
      <c r="U17" s="68" t="s">
        <v>87</v>
      </c>
      <c r="V17" s="68" t="s">
        <v>86</v>
      </c>
    </row>
    <row r="18" spans="1:23" s="64" customFormat="1" ht="99" customHeight="1" thickBot="1">
      <c r="A18" s="66" t="s">
        <v>243</v>
      </c>
      <c r="B18" s="2" t="str">
        <f>B5</f>
        <v>STAR VOYAGER</v>
      </c>
      <c r="C18" s="93">
        <f>C5</f>
        <v>2318</v>
      </c>
      <c r="D18" s="6">
        <f>Q2+4</f>
        <v>45268</v>
      </c>
      <c r="E18" s="6">
        <f>D18+11</f>
        <v>45279</v>
      </c>
      <c r="F18" s="6" t="s">
        <v>25</v>
      </c>
      <c r="G18" s="6" t="s">
        <v>25</v>
      </c>
      <c r="H18" s="6" t="s">
        <v>25</v>
      </c>
      <c r="I18" s="6" t="s">
        <v>25</v>
      </c>
      <c r="J18" s="6">
        <f>D18+3</f>
        <v>45271</v>
      </c>
      <c r="K18" s="6" t="s">
        <v>25</v>
      </c>
      <c r="L18" s="6" t="s">
        <v>25</v>
      </c>
      <c r="M18" s="6" t="s">
        <v>25</v>
      </c>
      <c r="N18" s="6" t="s">
        <v>25</v>
      </c>
      <c r="O18" s="6">
        <f>D18+14</f>
        <v>45282</v>
      </c>
      <c r="P18" s="6">
        <f>D18+13</f>
        <v>45281</v>
      </c>
      <c r="Q18" s="6" t="s">
        <v>25</v>
      </c>
      <c r="R18" s="6" t="s">
        <v>25</v>
      </c>
      <c r="S18" s="6" t="s">
        <v>25</v>
      </c>
      <c r="T18" s="6" t="s">
        <v>25</v>
      </c>
      <c r="U18" s="6" t="s">
        <v>25</v>
      </c>
      <c r="V18" s="6" t="s">
        <v>25</v>
      </c>
      <c r="W18" s="61"/>
    </row>
    <row r="19" spans="1:23" s="64" customFormat="1" ht="102" customHeight="1" thickBot="1">
      <c r="A19" s="66" t="s">
        <v>5</v>
      </c>
      <c r="B19" s="2" t="str">
        <f>B6</f>
        <v>STAR RANGER</v>
      </c>
      <c r="C19" s="93">
        <f t="shared" ref="C19" si="9">C6</f>
        <v>2316</v>
      </c>
      <c r="D19" s="6">
        <f>Q2+2</f>
        <v>45266</v>
      </c>
      <c r="E19" s="6" t="s">
        <v>4</v>
      </c>
      <c r="F19" s="6">
        <f>D19+10</f>
        <v>45276</v>
      </c>
      <c r="G19" s="6" t="s">
        <v>4</v>
      </c>
      <c r="H19" s="6" t="s">
        <v>4</v>
      </c>
      <c r="I19" s="6" t="s">
        <v>4</v>
      </c>
      <c r="J19" s="6" t="s">
        <v>4</v>
      </c>
      <c r="K19" s="6" t="s">
        <v>4</v>
      </c>
      <c r="L19" s="6" t="s">
        <v>4</v>
      </c>
      <c r="M19" s="6">
        <f>D19+12</f>
        <v>45278</v>
      </c>
      <c r="N19" s="6">
        <f>D19+14</f>
        <v>45280</v>
      </c>
      <c r="O19" s="6">
        <f>D19+13</f>
        <v>45279</v>
      </c>
      <c r="P19" s="6" t="s">
        <v>4</v>
      </c>
      <c r="Q19" s="6">
        <f>D19+14</f>
        <v>45280</v>
      </c>
      <c r="R19" s="6" t="s">
        <v>4</v>
      </c>
      <c r="S19" s="6">
        <f>D19+16</f>
        <v>45282</v>
      </c>
      <c r="T19" s="6">
        <f>D19+18</f>
        <v>45284</v>
      </c>
      <c r="U19" s="6" t="s">
        <v>4</v>
      </c>
      <c r="V19" s="6" t="s">
        <v>4</v>
      </c>
      <c r="W19" s="61"/>
    </row>
    <row r="20" spans="1:23" s="64" customFormat="1" ht="99" customHeight="1" thickBot="1">
      <c r="A20" s="66" t="s">
        <v>67</v>
      </c>
      <c r="B20" s="2" t="str">
        <f>B7</f>
        <v>STAR EXPRESS</v>
      </c>
      <c r="C20" s="93">
        <f>C7</f>
        <v>2319</v>
      </c>
      <c r="D20" s="6">
        <f>Q2+1</f>
        <v>45265</v>
      </c>
      <c r="E20" s="6">
        <f>D20+4</f>
        <v>45269</v>
      </c>
      <c r="F20" s="6" t="s">
        <v>4</v>
      </c>
      <c r="G20" s="6">
        <f>D20+2</f>
        <v>45267</v>
      </c>
      <c r="H20" s="6" t="s">
        <v>4</v>
      </c>
      <c r="I20" s="6" t="s">
        <v>4</v>
      </c>
      <c r="J20" s="6" t="s">
        <v>4</v>
      </c>
      <c r="K20" s="6" t="s">
        <v>4</v>
      </c>
      <c r="L20" s="6" t="s">
        <v>4</v>
      </c>
      <c r="M20" s="6" t="s">
        <v>4</v>
      </c>
      <c r="N20" s="6">
        <f>D20+14</f>
        <v>45279</v>
      </c>
      <c r="O20" s="6">
        <f>D20+12</f>
        <v>45277</v>
      </c>
      <c r="P20" s="6">
        <f>D20+12</f>
        <v>45277</v>
      </c>
      <c r="Q20" s="6">
        <f>D20+15</f>
        <v>45280</v>
      </c>
      <c r="R20" s="6">
        <f>D20+17</f>
        <v>45282</v>
      </c>
      <c r="S20" s="6" t="s">
        <v>4</v>
      </c>
      <c r="T20" s="6" t="s">
        <v>4</v>
      </c>
      <c r="U20" s="6">
        <f>D20+19</f>
        <v>45284</v>
      </c>
      <c r="V20" s="6" t="s">
        <v>4</v>
      </c>
      <c r="W20" s="61"/>
    </row>
    <row r="21" spans="1:23" s="64" customFormat="1" ht="99" customHeight="1" thickBot="1">
      <c r="A21" s="66" t="s">
        <v>256</v>
      </c>
      <c r="B21" s="2" t="s">
        <v>265</v>
      </c>
      <c r="C21" s="93">
        <v>2318</v>
      </c>
      <c r="D21" s="6">
        <f>Q2+3</f>
        <v>45267</v>
      </c>
      <c r="E21" s="6" t="s">
        <v>4</v>
      </c>
      <c r="F21" s="6" t="s">
        <v>4</v>
      </c>
      <c r="G21" s="6">
        <f>D21+8</f>
        <v>45275</v>
      </c>
      <c r="H21" s="6" t="s">
        <v>4</v>
      </c>
      <c r="I21" s="6" t="s">
        <v>4</v>
      </c>
      <c r="J21" s="6" t="s">
        <v>4</v>
      </c>
      <c r="K21" s="6" t="s">
        <v>4</v>
      </c>
      <c r="L21" s="6" t="s">
        <v>4</v>
      </c>
      <c r="M21" s="6">
        <f>D21+9</f>
        <v>45276</v>
      </c>
      <c r="N21" s="6">
        <f>D21+13</f>
        <v>45280</v>
      </c>
      <c r="O21" s="6">
        <f>D21+12</f>
        <v>45279</v>
      </c>
      <c r="P21" s="6" t="s">
        <v>4</v>
      </c>
      <c r="Q21" s="6">
        <f>D21+13</f>
        <v>45280</v>
      </c>
      <c r="R21" s="6">
        <f>D21+18</f>
        <v>45285</v>
      </c>
      <c r="S21" s="6" t="s">
        <v>4</v>
      </c>
      <c r="T21" s="6" t="s">
        <v>4</v>
      </c>
      <c r="U21" s="6" t="s">
        <v>4</v>
      </c>
      <c r="V21" s="6">
        <f>D21+16</f>
        <v>45283</v>
      </c>
      <c r="W21" s="61"/>
    </row>
    <row r="22" spans="1:23" ht="99" customHeight="1" thickBot="1">
      <c r="A22" s="66" t="s">
        <v>255</v>
      </c>
      <c r="B22" s="5" t="s">
        <v>282</v>
      </c>
      <c r="C22" s="24">
        <v>2323</v>
      </c>
      <c r="D22" s="6">
        <f>Q2+3</f>
        <v>45267</v>
      </c>
      <c r="E22" s="6" t="s">
        <v>25</v>
      </c>
      <c r="F22" s="6" t="s">
        <v>25</v>
      </c>
      <c r="G22" s="6">
        <f>D22+2</f>
        <v>45269</v>
      </c>
      <c r="H22" s="6">
        <f>D22+4</f>
        <v>45271</v>
      </c>
      <c r="I22" s="6">
        <f>D22+3</f>
        <v>45270</v>
      </c>
      <c r="J22" s="6" t="s">
        <v>25</v>
      </c>
      <c r="K22" s="6" t="s">
        <v>25</v>
      </c>
      <c r="L22" s="6" t="s">
        <v>25</v>
      </c>
      <c r="M22" s="6" t="s">
        <v>25</v>
      </c>
      <c r="N22" s="6">
        <f>D22+6</f>
        <v>45273</v>
      </c>
      <c r="O22" s="6">
        <f>D22+6</f>
        <v>45273</v>
      </c>
      <c r="P22" s="6">
        <f>D22+6</f>
        <v>45273</v>
      </c>
      <c r="Q22" s="6" t="s">
        <v>25</v>
      </c>
      <c r="R22" s="6" t="s">
        <v>25</v>
      </c>
      <c r="S22" s="6" t="s">
        <v>25</v>
      </c>
      <c r="T22" s="6" t="s">
        <v>25</v>
      </c>
      <c r="U22" s="6">
        <f>D22+10</f>
        <v>45277</v>
      </c>
      <c r="V22" s="6">
        <f>D22+9</f>
        <v>45276</v>
      </c>
    </row>
    <row r="23" spans="1:23" ht="99" customHeight="1" thickBot="1">
      <c r="A23" s="66" t="s">
        <v>129</v>
      </c>
      <c r="B23" s="5" t="s">
        <v>283</v>
      </c>
      <c r="C23" s="24">
        <v>2320</v>
      </c>
      <c r="D23" s="6">
        <f>Q2+5</f>
        <v>45269</v>
      </c>
      <c r="E23" s="6" t="s">
        <v>25</v>
      </c>
      <c r="F23" s="6" t="s">
        <v>25</v>
      </c>
      <c r="G23" s="6">
        <f>D23+3</f>
        <v>45272</v>
      </c>
      <c r="H23" s="6" t="s">
        <v>25</v>
      </c>
      <c r="I23" s="6">
        <f>D23+4</f>
        <v>45273</v>
      </c>
      <c r="J23" s="6">
        <f>D23+5</f>
        <v>45274</v>
      </c>
      <c r="K23" s="6" t="s">
        <v>25</v>
      </c>
      <c r="L23" s="6" t="s">
        <v>25</v>
      </c>
      <c r="M23" s="6" t="s">
        <v>25</v>
      </c>
      <c r="N23" s="6">
        <f>D23+7</f>
        <v>45276</v>
      </c>
      <c r="O23" s="6">
        <f>D23+8</f>
        <v>45277</v>
      </c>
      <c r="P23" s="6" t="s">
        <v>25</v>
      </c>
      <c r="Q23" s="6">
        <f>D23+8</f>
        <v>45277</v>
      </c>
      <c r="R23" s="6" t="s">
        <v>25</v>
      </c>
      <c r="S23" s="6">
        <f>D23+11</f>
        <v>45280</v>
      </c>
      <c r="T23" s="6">
        <f>D23+10</f>
        <v>45279</v>
      </c>
      <c r="U23" s="6" t="s">
        <v>25</v>
      </c>
      <c r="V23" s="6" t="s">
        <v>25</v>
      </c>
    </row>
    <row r="24" spans="1:23" s="64" customFormat="1" ht="99" customHeight="1" thickBot="1">
      <c r="A24" s="66" t="s">
        <v>130</v>
      </c>
      <c r="B24" s="5" t="s">
        <v>222</v>
      </c>
      <c r="C24" s="193">
        <v>2344</v>
      </c>
      <c r="D24" s="6">
        <f>Q2+6</f>
        <v>45270</v>
      </c>
      <c r="E24" s="6" t="s">
        <v>25</v>
      </c>
      <c r="F24" s="6" t="s">
        <v>25</v>
      </c>
      <c r="G24" s="6" t="s">
        <v>25</v>
      </c>
      <c r="H24" s="6">
        <f>D24+2</f>
        <v>45272</v>
      </c>
      <c r="I24" s="6" t="s">
        <v>25</v>
      </c>
      <c r="J24" s="6" t="s">
        <v>25</v>
      </c>
      <c r="K24" s="6" t="s">
        <v>25</v>
      </c>
      <c r="L24" s="6" t="s">
        <v>25</v>
      </c>
      <c r="M24" s="6" t="s">
        <v>25</v>
      </c>
      <c r="N24" s="6" t="s">
        <v>25</v>
      </c>
      <c r="O24" s="6">
        <f>D24+8</f>
        <v>45278</v>
      </c>
      <c r="P24" s="6">
        <f>D24+8</f>
        <v>45278</v>
      </c>
      <c r="Q24" s="6" t="s">
        <v>25</v>
      </c>
      <c r="R24" s="6" t="s">
        <v>25</v>
      </c>
      <c r="S24" s="6" t="s">
        <v>25</v>
      </c>
      <c r="T24" s="6" t="s">
        <v>25</v>
      </c>
      <c r="U24" s="6" t="s">
        <v>25</v>
      </c>
      <c r="V24" s="6" t="s">
        <v>25</v>
      </c>
      <c r="W24" s="61"/>
    </row>
    <row r="25" spans="1:23" s="64" customFormat="1" ht="99" customHeight="1" thickBot="1">
      <c r="A25" s="66" t="s">
        <v>214</v>
      </c>
      <c r="B25" s="194" t="s">
        <v>231</v>
      </c>
      <c r="C25" s="193">
        <v>2347</v>
      </c>
      <c r="D25" s="6">
        <f>Q2+7</f>
        <v>45271</v>
      </c>
      <c r="E25" s="6" t="s">
        <v>25</v>
      </c>
      <c r="F25" s="6" t="s">
        <v>25</v>
      </c>
      <c r="G25" s="6" t="s">
        <v>25</v>
      </c>
      <c r="H25" s="6" t="s">
        <v>25</v>
      </c>
      <c r="I25" s="6">
        <f>D25+3</f>
        <v>45274</v>
      </c>
      <c r="J25" s="6">
        <f>D25+4</f>
        <v>45275</v>
      </c>
      <c r="K25" s="6" t="s">
        <v>25</v>
      </c>
      <c r="L25" s="6" t="s">
        <v>25</v>
      </c>
      <c r="M25" s="6" t="s">
        <v>25</v>
      </c>
      <c r="N25" s="6" t="s">
        <v>25</v>
      </c>
      <c r="O25" s="6">
        <f>D25+6</f>
        <v>45277</v>
      </c>
      <c r="P25" s="6" t="s">
        <v>25</v>
      </c>
      <c r="Q25" s="6" t="s">
        <v>25</v>
      </c>
      <c r="R25" s="6" t="s">
        <v>25</v>
      </c>
      <c r="S25" s="6" t="s">
        <v>25</v>
      </c>
      <c r="T25" s="6" t="s">
        <v>25</v>
      </c>
      <c r="U25" s="6" t="s">
        <v>25</v>
      </c>
      <c r="V25" s="6" t="s">
        <v>25</v>
      </c>
      <c r="W25" s="61"/>
    </row>
    <row r="26" spans="1:23" s="64" customFormat="1" ht="99" customHeight="1" thickBot="1">
      <c r="A26" s="66" t="s">
        <v>131</v>
      </c>
      <c r="B26" s="22" t="s">
        <v>125</v>
      </c>
      <c r="C26" s="24">
        <v>2349</v>
      </c>
      <c r="D26" s="6">
        <f>Q2+3</f>
        <v>45267</v>
      </c>
      <c r="E26" s="6" t="s">
        <v>25</v>
      </c>
      <c r="F26" s="6" t="s">
        <v>25</v>
      </c>
      <c r="G26" s="6" t="s">
        <v>25</v>
      </c>
      <c r="H26" s="6" t="s">
        <v>25</v>
      </c>
      <c r="I26" s="6" t="s">
        <v>25</v>
      </c>
      <c r="J26" s="6">
        <f>D26+2</f>
        <v>45269</v>
      </c>
      <c r="K26" s="6">
        <f>D26+3</f>
        <v>45270</v>
      </c>
      <c r="L26" s="6">
        <f>D26+4</f>
        <v>45271</v>
      </c>
      <c r="M26" s="6">
        <f>D26+1</f>
        <v>45268</v>
      </c>
      <c r="N26" s="6" t="s">
        <v>25</v>
      </c>
      <c r="O26" s="6">
        <f>D26+5</f>
        <v>45272</v>
      </c>
      <c r="P26" s="6" t="s">
        <v>25</v>
      </c>
      <c r="Q26" s="6" t="s">
        <v>25</v>
      </c>
      <c r="R26" s="6" t="s">
        <v>25</v>
      </c>
      <c r="S26" s="6" t="s">
        <v>25</v>
      </c>
      <c r="T26" s="6" t="s">
        <v>25</v>
      </c>
      <c r="U26" s="6" t="s">
        <v>25</v>
      </c>
      <c r="V26" s="6" t="s">
        <v>25</v>
      </c>
      <c r="W26" s="61"/>
    </row>
    <row r="27" spans="1:23" ht="99" customHeight="1" thickBot="1">
      <c r="A27" s="62" t="s">
        <v>244</v>
      </c>
      <c r="B27" s="198" t="str">
        <f>B8</f>
        <v>SUNNY VIOLET</v>
      </c>
      <c r="C27" s="63">
        <f>C8</f>
        <v>2306</v>
      </c>
      <c r="D27" s="26">
        <f>D18+7</f>
        <v>45275</v>
      </c>
      <c r="E27" s="26">
        <f>E18+7</f>
        <v>45286</v>
      </c>
      <c r="F27" s="26" t="s">
        <v>25</v>
      </c>
      <c r="G27" s="26" t="s">
        <v>25</v>
      </c>
      <c r="H27" s="26" t="s">
        <v>25</v>
      </c>
      <c r="I27" s="26" t="s">
        <v>25</v>
      </c>
      <c r="J27" s="26">
        <f>J18+7</f>
        <v>45278</v>
      </c>
      <c r="K27" s="26" t="s">
        <v>25</v>
      </c>
      <c r="L27" s="26" t="s">
        <v>25</v>
      </c>
      <c r="M27" s="26" t="s">
        <v>25</v>
      </c>
      <c r="N27" s="26" t="s">
        <v>25</v>
      </c>
      <c r="O27" s="26">
        <f>O18+7</f>
        <v>45289</v>
      </c>
      <c r="P27" s="26">
        <f>P18+7</f>
        <v>45288</v>
      </c>
      <c r="Q27" s="26" t="s">
        <v>25</v>
      </c>
      <c r="R27" s="26" t="s">
        <v>25</v>
      </c>
      <c r="S27" s="26" t="s">
        <v>25</v>
      </c>
      <c r="T27" s="26" t="s">
        <v>25</v>
      </c>
      <c r="U27" s="26" t="s">
        <v>25</v>
      </c>
      <c r="V27" s="26" t="s">
        <v>25</v>
      </c>
    </row>
    <row r="28" spans="1:23" s="64" customFormat="1" ht="99" customHeight="1" thickBot="1">
      <c r="A28" s="65" t="s">
        <v>5</v>
      </c>
      <c r="B28" s="8" t="str">
        <f t="shared" ref="B28:C28" si="10">B9</f>
        <v>SUNNY LAVENDER</v>
      </c>
      <c r="C28" s="30">
        <f t="shared" si="10"/>
        <v>2324</v>
      </c>
      <c r="D28" s="26">
        <f>D19+7</f>
        <v>45273</v>
      </c>
      <c r="E28" s="26" t="s">
        <v>19</v>
      </c>
      <c r="F28" s="26">
        <f>F19+7</f>
        <v>45283</v>
      </c>
      <c r="G28" s="26" t="s">
        <v>25</v>
      </c>
      <c r="H28" s="26" t="s">
        <v>25</v>
      </c>
      <c r="I28" s="26" t="s">
        <v>25</v>
      </c>
      <c r="J28" s="26" t="s">
        <v>25</v>
      </c>
      <c r="K28" s="26" t="s">
        <v>25</v>
      </c>
      <c r="L28" s="26" t="s">
        <v>25</v>
      </c>
      <c r="M28" s="26">
        <f>M19+7</f>
        <v>45285</v>
      </c>
      <c r="N28" s="26">
        <f t="shared" ref="N28:O28" si="11">N19+7</f>
        <v>45287</v>
      </c>
      <c r="O28" s="26">
        <f t="shared" si="11"/>
        <v>45286</v>
      </c>
      <c r="P28" s="26" t="s">
        <v>25</v>
      </c>
      <c r="Q28" s="26">
        <f>Q19+7</f>
        <v>45287</v>
      </c>
      <c r="R28" s="26" t="s">
        <v>25</v>
      </c>
      <c r="S28" s="26">
        <f t="shared" ref="S28:T28" si="12">S19+7</f>
        <v>45289</v>
      </c>
      <c r="T28" s="26">
        <f t="shared" si="12"/>
        <v>45291</v>
      </c>
      <c r="U28" s="26" t="s">
        <v>25</v>
      </c>
      <c r="V28" s="26" t="s">
        <v>25</v>
      </c>
      <c r="W28" s="61"/>
    </row>
    <row r="29" spans="1:23" ht="99" customHeight="1" thickBot="1">
      <c r="A29" s="65" t="s">
        <v>22</v>
      </c>
      <c r="B29" s="8" t="str">
        <f>B10</f>
        <v>SUNNY COSMOS</v>
      </c>
      <c r="C29" s="30">
        <f>C10</f>
        <v>2339</v>
      </c>
      <c r="D29" s="26">
        <f>D20+7</f>
        <v>45272</v>
      </c>
      <c r="E29" s="26">
        <f>E20+7</f>
        <v>45276</v>
      </c>
      <c r="F29" s="26" t="s">
        <v>25</v>
      </c>
      <c r="G29" s="26">
        <f>G20+7</f>
        <v>45274</v>
      </c>
      <c r="H29" s="26" t="s">
        <v>25</v>
      </c>
      <c r="I29" s="26" t="s">
        <v>25</v>
      </c>
      <c r="J29" s="26" t="s">
        <v>25</v>
      </c>
      <c r="K29" s="26" t="s">
        <v>25</v>
      </c>
      <c r="L29" s="26" t="s">
        <v>25</v>
      </c>
      <c r="M29" s="26" t="s">
        <v>25</v>
      </c>
      <c r="N29" s="26">
        <f>N20+7</f>
        <v>45286</v>
      </c>
      <c r="O29" s="26">
        <f>O20+7</f>
        <v>45284</v>
      </c>
      <c r="P29" s="26">
        <f>P20+7</f>
        <v>45284</v>
      </c>
      <c r="Q29" s="26">
        <f>Q20+7</f>
        <v>45287</v>
      </c>
      <c r="R29" s="26">
        <f>R20+7</f>
        <v>45289</v>
      </c>
      <c r="S29" s="26" t="s">
        <v>4</v>
      </c>
      <c r="T29" s="26" t="s">
        <v>4</v>
      </c>
      <c r="U29" s="26">
        <f>U20+7</f>
        <v>45291</v>
      </c>
      <c r="V29" s="26" t="s">
        <v>4</v>
      </c>
    </row>
    <row r="30" spans="1:23" ht="99" customHeight="1" thickBot="1">
      <c r="A30" s="62" t="s">
        <v>256</v>
      </c>
      <c r="B30" s="198" t="str">
        <f>IF(B21="SUNNY IVY","STAR CLIPPER",IF(B21="STAR CLIPPER","SUNNY DAISY",IF(B21="SUNNY DAISY","SUNNY IVY")))</f>
        <v>SUNNY DAISY</v>
      </c>
      <c r="C30" s="63">
        <v>2319</v>
      </c>
      <c r="D30" s="26">
        <f>D21+7</f>
        <v>45274</v>
      </c>
      <c r="E30" s="26" t="s">
        <v>19</v>
      </c>
      <c r="F30" s="26" t="s">
        <v>19</v>
      </c>
      <c r="G30" s="26">
        <f>G21+7</f>
        <v>45282</v>
      </c>
      <c r="H30" s="26" t="s">
        <v>19</v>
      </c>
      <c r="I30" s="26" t="s">
        <v>19</v>
      </c>
      <c r="J30" s="26" t="s">
        <v>19</v>
      </c>
      <c r="K30" s="26" t="s">
        <v>19</v>
      </c>
      <c r="L30" s="26" t="s">
        <v>19</v>
      </c>
      <c r="M30" s="26">
        <f>M21+7</f>
        <v>45283</v>
      </c>
      <c r="N30" s="26">
        <f>N21+7</f>
        <v>45287</v>
      </c>
      <c r="O30" s="26">
        <f>O21+7</f>
        <v>45286</v>
      </c>
      <c r="P30" s="26" t="s">
        <v>19</v>
      </c>
      <c r="Q30" s="26">
        <f>Q21+7</f>
        <v>45287</v>
      </c>
      <c r="R30" s="26">
        <f>R21+7</f>
        <v>45292</v>
      </c>
      <c r="S30" s="26" t="s">
        <v>19</v>
      </c>
      <c r="T30" s="26" t="s">
        <v>19</v>
      </c>
      <c r="U30" s="26" t="s">
        <v>19</v>
      </c>
      <c r="V30" s="26">
        <f>V21+7</f>
        <v>45290</v>
      </c>
    </row>
    <row r="31" spans="1:23" s="64" customFormat="1" ht="99" customHeight="1" thickBot="1">
      <c r="A31" s="62" t="s">
        <v>85</v>
      </c>
      <c r="B31" s="28" t="str">
        <f>IF(B22="SKY FLOWER","SUNNY FREESIA",IF(B22="SUNNY FREESIA","SKY FLOWER"))</f>
        <v>SKY FLOWER</v>
      </c>
      <c r="C31" s="63">
        <v>2324</v>
      </c>
      <c r="D31" s="26">
        <f>D22+7</f>
        <v>45274</v>
      </c>
      <c r="E31" s="26" t="s">
        <v>25</v>
      </c>
      <c r="F31" s="26" t="s">
        <v>25</v>
      </c>
      <c r="G31" s="26">
        <f>G22+7</f>
        <v>45276</v>
      </c>
      <c r="H31" s="26">
        <f>H22+7</f>
        <v>45278</v>
      </c>
      <c r="I31" s="26">
        <f>I22+7</f>
        <v>45277</v>
      </c>
      <c r="J31" s="26" t="s">
        <v>25</v>
      </c>
      <c r="K31" s="26" t="s">
        <v>25</v>
      </c>
      <c r="L31" s="26" t="s">
        <v>25</v>
      </c>
      <c r="M31" s="26" t="s">
        <v>25</v>
      </c>
      <c r="N31" s="26">
        <f>N22+7</f>
        <v>45280</v>
      </c>
      <c r="O31" s="26">
        <f>O22+7</f>
        <v>45280</v>
      </c>
      <c r="P31" s="26">
        <f>P22+7</f>
        <v>45280</v>
      </c>
      <c r="Q31" s="26" t="s">
        <v>25</v>
      </c>
      <c r="R31" s="26" t="s">
        <v>25</v>
      </c>
      <c r="S31" s="26" t="s">
        <v>25</v>
      </c>
      <c r="T31" s="26" t="s">
        <v>25</v>
      </c>
      <c r="U31" s="26">
        <f>U22+7</f>
        <v>45284</v>
      </c>
      <c r="V31" s="26">
        <f>V22+7</f>
        <v>45283</v>
      </c>
      <c r="W31" s="61"/>
    </row>
    <row r="32" spans="1:23" ht="99" customHeight="1" thickBot="1">
      <c r="A32" s="62" t="s">
        <v>84</v>
      </c>
      <c r="B32" s="28" t="str">
        <f>IF(B23="PANCON SUNSHINE","SUNNY CANNA",IF(B23="SUNNY CANNA","PANCON SUNSHINE"))</f>
        <v>PANCON SUNSHINE</v>
      </c>
      <c r="C32" s="192">
        <v>2325</v>
      </c>
      <c r="D32" s="26">
        <f>D23+7</f>
        <v>45276</v>
      </c>
      <c r="E32" s="26" t="s">
        <v>25</v>
      </c>
      <c r="F32" s="26" t="s">
        <v>25</v>
      </c>
      <c r="G32" s="26">
        <f>G23+7</f>
        <v>45279</v>
      </c>
      <c r="H32" s="26" t="s">
        <v>25</v>
      </c>
      <c r="I32" s="26">
        <f>I23+7</f>
        <v>45280</v>
      </c>
      <c r="J32" s="26">
        <f>J23+7</f>
        <v>45281</v>
      </c>
      <c r="K32" s="26" t="s">
        <v>25</v>
      </c>
      <c r="L32" s="26" t="s">
        <v>25</v>
      </c>
      <c r="M32" s="26" t="s">
        <v>25</v>
      </c>
      <c r="N32" s="26">
        <f>N23+7</f>
        <v>45283</v>
      </c>
      <c r="O32" s="26">
        <f>O23+7</f>
        <v>45284</v>
      </c>
      <c r="P32" s="26" t="s">
        <v>25</v>
      </c>
      <c r="Q32" s="26">
        <f>Q23+7</f>
        <v>45284</v>
      </c>
      <c r="R32" s="26" t="s">
        <v>25</v>
      </c>
      <c r="S32" s="26">
        <f>S23+7</f>
        <v>45287</v>
      </c>
      <c r="T32" s="26">
        <f>T23+7</f>
        <v>45286</v>
      </c>
      <c r="U32" s="26" t="s">
        <v>25</v>
      </c>
      <c r="V32" s="26" t="s">
        <v>25</v>
      </c>
    </row>
    <row r="33" spans="1:22" ht="99" customHeight="1" thickBot="1">
      <c r="A33" s="62" t="s">
        <v>83</v>
      </c>
      <c r="B33" s="28" t="str">
        <f>B24</f>
        <v>ATLANTIC SOUTH</v>
      </c>
      <c r="C33" s="192">
        <f>C24+1</f>
        <v>2345</v>
      </c>
      <c r="D33" s="26">
        <f>D24+6</f>
        <v>45276</v>
      </c>
      <c r="E33" s="26" t="s">
        <v>25</v>
      </c>
      <c r="F33" s="26" t="s">
        <v>25</v>
      </c>
      <c r="G33" s="52" t="s">
        <v>229</v>
      </c>
      <c r="H33" s="26">
        <f>H24+7</f>
        <v>45279</v>
      </c>
      <c r="I33" s="26" t="s">
        <v>25</v>
      </c>
      <c r="J33" s="26" t="s">
        <v>25</v>
      </c>
      <c r="K33" s="26" t="s">
        <v>25</v>
      </c>
      <c r="L33" s="26" t="s">
        <v>25</v>
      </c>
      <c r="M33" s="26" t="s">
        <v>25</v>
      </c>
      <c r="N33" s="26" t="s">
        <v>25</v>
      </c>
      <c r="O33" s="26">
        <f>O24+5</f>
        <v>45283</v>
      </c>
      <c r="P33" s="26">
        <f>O24+5</f>
        <v>45283</v>
      </c>
      <c r="Q33" s="26" t="s">
        <v>25</v>
      </c>
      <c r="R33" s="26" t="s">
        <v>25</v>
      </c>
      <c r="S33" s="26" t="s">
        <v>25</v>
      </c>
      <c r="T33" s="26" t="s">
        <v>25</v>
      </c>
      <c r="U33" s="26" t="s">
        <v>25</v>
      </c>
      <c r="V33" s="26" t="s">
        <v>25</v>
      </c>
    </row>
    <row r="34" spans="1:22" ht="99" customHeight="1" thickBot="1">
      <c r="A34" s="62" t="s">
        <v>214</v>
      </c>
      <c r="B34" s="28" t="str">
        <f>B25</f>
        <v>PACIFIC MONACO</v>
      </c>
      <c r="C34" s="192">
        <f>C25+1</f>
        <v>2348</v>
      </c>
      <c r="D34" s="26">
        <f>D25+6</f>
        <v>45277</v>
      </c>
      <c r="E34" s="26" t="s">
        <v>25</v>
      </c>
      <c r="F34" s="26" t="s">
        <v>25</v>
      </c>
      <c r="G34" s="52" t="s">
        <v>229</v>
      </c>
      <c r="H34" s="26" t="s">
        <v>25</v>
      </c>
      <c r="I34" s="26">
        <f>I25+7</f>
        <v>45281</v>
      </c>
      <c r="J34" s="26">
        <f>J25+7</f>
        <v>45282</v>
      </c>
      <c r="K34" s="26" t="s">
        <v>25</v>
      </c>
      <c r="L34" s="26" t="s">
        <v>25</v>
      </c>
      <c r="M34" s="26" t="s">
        <v>25</v>
      </c>
      <c r="N34" s="26" t="s">
        <v>25</v>
      </c>
      <c r="O34" s="26">
        <f>O25+7</f>
        <v>45284</v>
      </c>
      <c r="P34" s="26" t="s">
        <v>25</v>
      </c>
      <c r="Q34" s="26" t="s">
        <v>25</v>
      </c>
      <c r="R34" s="26" t="s">
        <v>25</v>
      </c>
      <c r="S34" s="26" t="s">
        <v>25</v>
      </c>
      <c r="T34" s="26" t="s">
        <v>25</v>
      </c>
      <c r="U34" s="26" t="s">
        <v>25</v>
      </c>
      <c r="V34" s="26" t="s">
        <v>25</v>
      </c>
    </row>
    <row r="35" spans="1:22" ht="99" customHeight="1" thickBot="1">
      <c r="A35" s="62" t="s">
        <v>82</v>
      </c>
      <c r="B35" s="28" t="str">
        <f>B26</f>
        <v>SUNNY LINDEN</v>
      </c>
      <c r="C35" s="192">
        <f>C26+1</f>
        <v>2350</v>
      </c>
      <c r="D35" s="26">
        <f>D26+7</f>
        <v>45274</v>
      </c>
      <c r="E35" s="26" t="s">
        <v>25</v>
      </c>
      <c r="F35" s="26" t="s">
        <v>25</v>
      </c>
      <c r="G35" s="26" t="s">
        <v>25</v>
      </c>
      <c r="H35" s="26" t="s">
        <v>25</v>
      </c>
      <c r="I35" s="26" t="s">
        <v>25</v>
      </c>
      <c r="J35" s="26">
        <f>J26+7</f>
        <v>45276</v>
      </c>
      <c r="K35" s="26">
        <f>K26+7</f>
        <v>45277</v>
      </c>
      <c r="L35" s="26">
        <f>L26+7</f>
        <v>45278</v>
      </c>
      <c r="M35" s="26">
        <f>M26+7</f>
        <v>45275</v>
      </c>
      <c r="N35" s="26" t="s">
        <v>25</v>
      </c>
      <c r="O35" s="26">
        <f>O26+7</f>
        <v>45279</v>
      </c>
      <c r="P35" s="26" t="s">
        <v>25</v>
      </c>
      <c r="Q35" s="26" t="s">
        <v>25</v>
      </c>
      <c r="R35" s="26" t="s">
        <v>25</v>
      </c>
      <c r="S35" s="26" t="s">
        <v>25</v>
      </c>
      <c r="T35" s="26" t="s">
        <v>25</v>
      </c>
      <c r="U35" s="26" t="s">
        <v>25</v>
      </c>
      <c r="V35" s="26" t="s">
        <v>25</v>
      </c>
    </row>
    <row r="36" spans="1:22" ht="76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76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76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76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76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76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76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76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76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76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76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76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76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4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2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2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2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2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2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2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2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2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2.5" customHeight="1"/>
    <row r="59" spans="1:22" ht="22.5" customHeight="1"/>
    <row r="60" spans="1:22" ht="22.5" customHeight="1"/>
    <row r="61" spans="1:22" ht="22.5" customHeight="1"/>
    <row r="62" spans="1:22" ht="22.5" customHeight="1"/>
    <row r="63" spans="1:22" ht="22.5" customHeight="1"/>
    <row r="64" spans="1:22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</sheetData>
  <dataConsolidate/>
  <mergeCells count="3">
    <mergeCell ref="A16:B16"/>
    <mergeCell ref="L2:O2"/>
    <mergeCell ref="A3:B3"/>
  </mergeCells>
  <phoneticPr fontId="18"/>
  <printOptions horizontalCentered="1"/>
  <pageMargins left="0.19685039370078741" right="0.19685039370078741" top="0.19685039370078741" bottom="0.19685039370078741" header="0.19685039370078741" footer="0.19685039370078741"/>
  <pageSetup paperSize="9" scale="1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京浜・東日本</vt:lpstr>
      <vt:lpstr>京浜・東日本 (VTX3,JTV1)</vt:lpstr>
      <vt:lpstr>阪神・西日本  </vt:lpstr>
      <vt:lpstr>九州  </vt:lpstr>
      <vt:lpstr>日本海 北海道   </vt:lpstr>
      <vt:lpstr>京浜・東日本!Print_Area</vt:lpstr>
      <vt:lpstr>'京浜・東日本 (VTX3,JTV1)'!Print_Area</vt:lpstr>
      <vt:lpstr>'九州  '!Print_Area</vt:lpstr>
      <vt:lpstr>'阪神・西日本  '!Print_Area</vt:lpstr>
      <vt:lpstr>'日本海 北海道 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tamagawa</dc:creator>
  <cp:lastModifiedBy>kanaumi</cp:lastModifiedBy>
  <cp:lastPrinted>2023-11-29T02:22:26Z</cp:lastPrinted>
  <dcterms:created xsi:type="dcterms:W3CDTF">2018-11-10T05:01:27Z</dcterms:created>
  <dcterms:modified xsi:type="dcterms:W3CDTF">2023-11-29T02:22:31Z</dcterms:modified>
</cp:coreProperties>
</file>